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ENERAL\FUNDACIONES\FUNDACIÓN ACADEMIA\TRANSPARENCIA\2024\CONTRATOS 2023-2024\2024\"/>
    </mc:Choice>
  </mc:AlternateContent>
  <xr:revisionPtr revIDLastSave="0" documentId="13_ncr:1_{ADED2A01-88F5-4149-B44A-2DEDE07627F0}" xr6:coauthVersionLast="47" xr6:coauthVersionMax="47" xr10:uidLastSave="{00000000-0000-0000-0000-000000000000}"/>
  <bookViews>
    <workbookView xWindow="-120" yWindow="-120" windowWidth="29040" windowHeight="15720" xr2:uid="{90411559-785A-43C0-9B81-8D340047BC03}"/>
  </bookViews>
  <sheets>
    <sheet name="REGISTRO CONTRATOS 2024 " sheetId="2" r:id="rId1"/>
  </sheets>
  <definedNames>
    <definedName name="_xlnm.Print_Titles" localSheetId="0">'REGISTRO CONTRATOS 2024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0" i="2" l="1"/>
  <c r="F386" i="2" l="1"/>
  <c r="F148" i="2"/>
  <c r="F147" i="2"/>
  <c r="F146" i="2"/>
  <c r="F145" i="2"/>
  <c r="F144" i="2"/>
  <c r="F143" i="2"/>
  <c r="F57" i="2"/>
  <c r="F67" i="2"/>
  <c r="F66" i="2"/>
  <c r="F65" i="2"/>
  <c r="F62" i="2"/>
  <c r="F362" i="2"/>
  <c r="F342" i="2"/>
  <c r="F180" i="2"/>
  <c r="F126" i="2"/>
  <c r="F55" i="2"/>
  <c r="F11" i="2"/>
  <c r="F24" i="2"/>
  <c r="F100" i="2"/>
  <c r="F236" i="2"/>
  <c r="F238" i="2" s="1"/>
  <c r="F258" i="2"/>
  <c r="F15" i="2"/>
  <c r="F366" i="2"/>
  <c r="G186" i="2"/>
  <c r="F106" i="2"/>
  <c r="F32" i="2"/>
  <c r="F192" i="2"/>
  <c r="F274" i="2"/>
  <c r="F357" i="2"/>
  <c r="F20" i="2"/>
  <c r="F207" i="2"/>
  <c r="F213" i="2"/>
  <c r="F118" i="2"/>
  <c r="F252" i="2"/>
  <c r="F284" i="2"/>
  <c r="F96" i="2"/>
  <c r="F348" i="2"/>
  <c r="F346" i="2"/>
  <c r="F345" i="2"/>
  <c r="F344" i="2"/>
  <c r="F373" i="2"/>
  <c r="F41" i="2"/>
  <c r="G36" i="2"/>
  <c r="F217" i="2"/>
  <c r="F300" i="2"/>
  <c r="F83" i="2"/>
  <c r="F196" i="2"/>
  <c r="F248" i="2"/>
  <c r="F242" i="2"/>
  <c r="F175" i="2"/>
  <c r="F161" i="2"/>
  <c r="G44" i="2"/>
  <c r="F294" i="2"/>
  <c r="F233" i="2"/>
  <c r="G140" i="2"/>
  <c r="F140" i="2"/>
  <c r="G139" i="2"/>
  <c r="F139" i="2"/>
  <c r="G138" i="2"/>
  <c r="F138" i="2"/>
  <c r="G137" i="2"/>
  <c r="F137" i="2"/>
  <c r="G136" i="2"/>
  <c r="F136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F334" i="2"/>
  <c r="F149" i="2" l="1"/>
  <c r="F69" i="2"/>
  <c r="F351" i="2"/>
  <c r="F141" i="2"/>
</calcChain>
</file>

<file path=xl/sharedStrings.xml><?xml version="1.0" encoding="utf-8"?>
<sst xmlns="http://schemas.openxmlformats.org/spreadsheetml/2006/main" count="684" uniqueCount="413">
  <si>
    <t>FECHA FACTURA</t>
  </si>
  <si>
    <t>ADJUDICATARIO</t>
  </si>
  <si>
    <t xml:space="preserve">OBJETO CONTRATO </t>
  </si>
  <si>
    <t>IGIC</t>
  </si>
  <si>
    <t>TELEFÓNICA DE ESPAÑA, S.A.U.</t>
  </si>
  <si>
    <t>SUMINISTRO</t>
  </si>
  <si>
    <t>CONSUMO MÓVIL 619681527 18/11/23-17/12/23</t>
  </si>
  <si>
    <t>CONSUMO FIJO 928370510 E INTERNET 18/11/23-17/12/23</t>
  </si>
  <si>
    <t>CONSUMO MÓVIL 619681527 18/12/23-17/01/24</t>
  </si>
  <si>
    <t>CONSUMO FIJO 928370510 E INTERNET 18/12/23-17/01/24</t>
  </si>
  <si>
    <t>CONSUMO MÓVIL 619681527 18/01/24-17/02/24</t>
  </si>
  <si>
    <t>CONSUMO FIJO 928370510 E INTERNET 18/01/24-17/02/24</t>
  </si>
  <si>
    <t>CONSUMO MÓVIL 619681527 18/02/24-17/03/24</t>
  </si>
  <si>
    <t>CONSUMO FIJO 928370510 E INTERNET 18/02/24-17/03/24</t>
  </si>
  <si>
    <t>CONSUMO MÓVIL 619681527 18/03/24-17/04/24</t>
  </si>
  <si>
    <t>CONSUMO FIJO 928370510 E INTERNET 18/03/24-17/04/24</t>
  </si>
  <si>
    <t>CONSUMO MÓVIL 619681527 18/04/24-17/05/24</t>
  </si>
  <si>
    <t>CONSUMO FIJO 928370510 E INTERNET 18/04/24-17/05/24</t>
  </si>
  <si>
    <t>CONSUMO MÓVIL 619681527 18/05/24-17/06/24</t>
  </si>
  <si>
    <t>CONSUMO FIJO 928370510 E INTERNET 18/05/24-17/06/24</t>
  </si>
  <si>
    <t>CONSUMO MÓVIL 619681527 18/06/24-17/07/24</t>
  </si>
  <si>
    <t>CONSUMO FIJO 928370510 E INTERNET 18/06/24-17/07/24</t>
  </si>
  <si>
    <t>CONSUMO MÓVIL 619681527 18/07/24-17/08/24</t>
  </si>
  <si>
    <t>CONSUMO FIJO 928370510 E INTERNET 18/07/24-17/08/24</t>
  </si>
  <si>
    <t>CONSUMO MÓVIL 619681527 18/08/24-17/09/24</t>
  </si>
  <si>
    <t>CONSUMO FIJO 928370510 E INTERNET 18/08/24-17/09/24</t>
  </si>
  <si>
    <t>CONSUMO MÓVIL 619681527 18/09/24-17/10/24</t>
  </si>
  <si>
    <t>CONSUMO FIJO 928370510 E INTERNET 18/09/24-17/10/24</t>
  </si>
  <si>
    <t>CONSUMO MÓVIL 619681527 18/10/24-17/11/24</t>
  </si>
  <si>
    <t>CONSUMO FIJO 928370510 E INTERNET 18/10/24-17/11/24</t>
  </si>
  <si>
    <t>ENERGÍA XXI COMERCIALIZADORA DE REFERENCIA, S.L.U.</t>
  </si>
  <si>
    <t>CONSUMO ELÉCTRICO 25/11/2023-27/12/2023</t>
  </si>
  <si>
    <t>CONSUMO ELÉCTRICO 27/12/2023-23/01/2024</t>
  </si>
  <si>
    <t>CONSUMO ELÉCTRICO 23/01/2024-24/02/2024</t>
  </si>
  <si>
    <t>CONSUMO ELÉCTRICO 24/02/2024-23/03/2024</t>
  </si>
  <si>
    <t>CONSUMO ELÉCTRICO 23/03/2024-22/04/2024</t>
  </si>
  <si>
    <t>CONSUMO ELÉCTRICO 22/04/2024-26/05/2024</t>
  </si>
  <si>
    <t>CONSUMO ELÉCTRICO 26/05/2024-22/06/2024</t>
  </si>
  <si>
    <t>CONSUMO ELÉCTRICO 22/06/2024-23/07/2024</t>
  </si>
  <si>
    <t>CONSUMO ELÉCTRICO 23/07/2024-25/08/2024</t>
  </si>
  <si>
    <t>CONSUMO ELÉCTRICO 25/08/2024-23/09/2024</t>
  </si>
  <si>
    <t>CONSUMO ELÉCTRICO 23/09/2024-22/10/2024</t>
  </si>
  <si>
    <t>CONSUMO ELÉCTRICO 22/10/2024-24/11/2024</t>
  </si>
  <si>
    <t>CONSUMO ELÉCTRICO 24/11/2024-24/12/2024</t>
  </si>
  <si>
    <t>EMPRESA MIXTA DE AGUAS DE SANTA CRUZ DE TFE, S.A.</t>
  </si>
  <si>
    <t>CONSUMO AGUA 24/11/23-25/01/24</t>
  </si>
  <si>
    <t>CONSUMO AGUA 25/01/24-25/03/24</t>
  </si>
  <si>
    <t>CONSUMO AGUA 25/03/24-23/05/24</t>
  </si>
  <si>
    <t>CONSUMO AGUA 23/05/24-29/07/24</t>
  </si>
  <si>
    <t>CONSUMO AGUA 29/07/24-25/09/24</t>
  </si>
  <si>
    <t>CONSUMO AGUA 25/09/24-26/11/24</t>
  </si>
  <si>
    <t>SERVICIO</t>
  </si>
  <si>
    <t>LETICIA GONZÁLEZ SUÁREZ</t>
  </si>
  <si>
    <t>ASISTENCIA A LA COMISIÓN DE LITERATURA, ACTUALIZACIÓN DE CONTENIDOS WEB, DIFUSIÓN EN REDES Y TRABAJOS DE GABINETE</t>
  </si>
  <si>
    <t>ORGANIZACIÓN, GESTIÓN Y SEGUIMIENTO DE LAS CHARLAS EDUCATIVAS DEL CURSO 23/24</t>
  </si>
  <si>
    <t>ORGANIZACIÓN Y GESTIÓN DE INTERVENCIONES DE ACADÉMICOS EN LA RADIO PÚBLICA</t>
  </si>
  <si>
    <t>INVENTARIO EN LA SEDE DE LA FUNDACIÓN EN SCTF Y REVISIÓN DE ANTOLOGÍA LUIS FERIA</t>
  </si>
  <si>
    <t>REVISIONES DE LA IMPRESIÓN DE "ANTOLOGÍA LUIS FERIA" Y GESTIÓN DE LA PUBLICACIÓN</t>
  </si>
  <si>
    <t>ORGANIZACIÓN DE LA REVISTA (RECEPCIÓN DE TEXTOS Y SUBIDA A LA WEB) Y CORRECCIÓN DE ERRORES</t>
  </si>
  <si>
    <t>ORGANIZACIÓN Y GESTIÓN DE LA PARTICIPACIÓN DE LA ACADEMIA EN LAS FERIAS DEL LIBRO DE OCTUBRE DE LA LAGUNA Y PUERTO DEL ROSARIO</t>
  </si>
  <si>
    <t>COORDINACIÓN Y SUBIDA DE CONTENIDOS DE LA REVISTA ANUAL DE LA ACADEMIA</t>
  </si>
  <si>
    <t>GESTIÓN DE PEDIDOS DE MATERIAL Y PROVISIÓN DE CONSUMIBLES</t>
  </si>
  <si>
    <t>ASISTENCIA A LA COMISIÓN DE LITERATURA, ACTUALIZACIÓN DE CONTENIDOS WEB Y DIFUSIÓN DE ACTIVIDADES DE LA ACADEMIA EN REDES SOCIALES</t>
  </si>
  <si>
    <t>ORGANIZACIÓN Y COORDINACIÓN DE DONACIONES DE LIBROS</t>
  </si>
  <si>
    <t>SARAI CRUZ VENTURA</t>
  </si>
  <si>
    <t>REVISIÓN DE 12 TRANSLITERACIONES DE ENTREVISTAS Y ASISTENCIA TÉCNICA DURANTE LA FASE II DEL PROYECTO CORPECÁN EN LA ISLA DE TENERIFE</t>
  </si>
  <si>
    <t>ASISTENCIA AL PATRONATO, REDACCIÓN DE DOCUMENTOS Y LABORES DE GABINETE</t>
  </si>
  <si>
    <t>REVISIÓN DE 18 TRANSLITERACIONES DE ENTREVISTAS Y ASISTENCIA TÉCNICA PARA EL PROYECTO CORPECÁN DE GRAN CANARIA Y LABORES DE COORDINACIÓN EN FUERTEVENTURA, EL HIERRO Y LA GOMERA</t>
  </si>
  <si>
    <t>REDACCIÓN DE CONTENIDO PARA PROGRAMA DE RADIO Y PARA PLATAFORMA WEB</t>
  </si>
  <si>
    <t>SELECCIÓN DE CONTENIDOS DEL PROGRAMA DE RADIO PARA ELABORACIÓN DE PODCAST EDUCATIVO</t>
  </si>
  <si>
    <t>REDACCIÓN Y PREPARACIÓN DE DOCUMENTACIÓN PARA PLENO, ASISTENCIA AL PATRONATO Y LABORES DE GABINETE</t>
  </si>
  <si>
    <t>REDACCIÓN DE CONTENIDOS PARA PROGRAMAS DE RADIO "DAMOS LA PALABRA A LA ACADEMIA CANARIA DE LA LENGUA" Y ACTUALIZACIÓN CONTENIDO WEB</t>
  </si>
  <si>
    <t xml:space="preserve">REDACCIÓN Y COORDINACIÓN PARA SOLICITUD DE PROPUESTA DEL PREMIO CANARIAS 2025 </t>
  </si>
  <si>
    <t>SEGURO DE LA SEDE DE TENERIFE 23/03/2024-22/03/2025</t>
  </si>
  <si>
    <t>SEGURCAIXA, S.A. DE SEGUROS Y REASEGUROS</t>
  </si>
  <si>
    <t>SEGURO DE RESPONSABILIDAD CIVIL DIRECTIVO DEL 27/07/2024 AL 27/07/2025</t>
  </si>
  <si>
    <t>BLASCO Y GONZÁLEZ, S.L.P.</t>
  </si>
  <si>
    <t>ASESORAMIENTO LABORAL ENERO Y ELABORACIÓN Y PRESENTACIÓN MODELOS FISCALES</t>
  </si>
  <si>
    <t>ASESORAMIENTO LABORAL FEBRERO Y ATRASOS</t>
  </si>
  <si>
    <t>ASESORAMIENTO LABORAL MARZO</t>
  </si>
  <si>
    <t>ASESORAMIENTO LABORAL ABRIL Y ELABORACIÓN DE MODELO 111 DEL 1º TRIMESTRE</t>
  </si>
  <si>
    <t>ASESORAMIENTO LABORAL MAYO</t>
  </si>
  <si>
    <t>ASESORAMIENTO LABORAL JUNIO</t>
  </si>
  <si>
    <t>ASESORAMIENTO LABORAL JULIO Y ELABORACIÓN DE MODELO 111 DEL 2º TRIMESTRE</t>
  </si>
  <si>
    <t>ASESORAMIENTO LABORAL AGOSTO</t>
  </si>
  <si>
    <t>ASESORAMIENTO LABORAL SEPTIEMBRE</t>
  </si>
  <si>
    <t>ASESORAMIENTO LABORAL OCTUBRE Y ELABORACIÓN DE MODELO 111 DEL 3º TRIMESTRE</t>
  </si>
  <si>
    <t>ASESORAMIENTO LABORAL NOVIEMBRE</t>
  </si>
  <si>
    <t>ASESORAMIENTO LABORAL DICIEMBRE</t>
  </si>
  <si>
    <t>GOOGLE CLOUD EMEA LIMITED</t>
  </si>
  <si>
    <t>SS GOOGLE WORKSPACE ENERO</t>
  </si>
  <si>
    <t>SS GOOGLE WORKSPACE FEBRERO</t>
  </si>
  <si>
    <t>CUOTA ANUAL GOOGLE WORKSPACE BUSINESS STARTER 01/03/2024-25/03/2025</t>
  </si>
  <si>
    <t>RENOVACIÓN DEL REGISTRO DEL DOMINIO "ACADEMIACANARIADELALENGUA.COM"</t>
  </si>
  <si>
    <t>GOOGLE COMMERCE LIMITED</t>
  </si>
  <si>
    <t>SS GOOGLE ALMACENAMIENTO GOOGLE ONE ENERO</t>
  </si>
  <si>
    <t>SS GOOGLE ALMACENAMIENTO GOOGLE ONE FEBRERO</t>
  </si>
  <si>
    <t>SS GOOGLE ALMACENAMIENTO GOOGLE ONE MARZO</t>
  </si>
  <si>
    <t>SS GOOGLE ALMACENAMIENTO GOOGLE ONE ABRIL</t>
  </si>
  <si>
    <t>SS GOOGLE ALMACENAMIENTO GOOGLE ONE MAYO</t>
  </si>
  <si>
    <t>SS GOOGLE ALMACENAMIENTO GOOGLE ONE JUNIO</t>
  </si>
  <si>
    <t>SS GOOGLE ALMACENAMIENTO GOOGLE ONE JULIO</t>
  </si>
  <si>
    <t>SS GOOGLE ALMACENAMIENTO GOOGLE ONE AGOSTO</t>
  </si>
  <si>
    <t>SS GOOGLE ALMACENAMIENTO GOOGLE ONE SEPTIEMBRE</t>
  </si>
  <si>
    <t>SS GOOGLE ALMACENAMIENTO GOOGLE ONE OCTUBRE</t>
  </si>
  <si>
    <t>SS GOOGLE ALMACENAMIENTO GOOGLE ONE NOVIEMBRE</t>
  </si>
  <si>
    <t>SS GOOGLE ALMACENAMIENTO GOOGLE ONE DICIEMBRE</t>
  </si>
  <si>
    <t>TELEFÓNICA SOLUCIONES DE INFORMÁTICA Y COMUNICACIONES DE ESPAÑA, S.A.U.</t>
  </si>
  <si>
    <t>RENOVACIÓN DE DOMINIO "ACADEMIACANARIADELALENGUA.ES"</t>
  </si>
  <si>
    <t>LIBRERÍA LEMUS, S.L.</t>
  </si>
  <si>
    <t>5 EJEMPLARES DE VARIAS OBRAS</t>
  </si>
  <si>
    <t>VARIOS EJEMPLARES DE OBRAS</t>
  </si>
  <si>
    <t>MANUEL TORRES STINGA</t>
  </si>
  <si>
    <t>HONORARIOS POR RESPONSABLE DE LA ISLA DE LANZAROTE (COMARCAS 2 Y 3) EN EL PROYECTO CORPECAN</t>
  </si>
  <si>
    <t>HONORARIOS POR RESPONSABLE DE LA ISLA DE LA GRACIOSA EN EL PROYECTO CORPECÁN</t>
  </si>
  <si>
    <t>JOSÉ GREGORIO SOSA FERNÁNDEZ</t>
  </si>
  <si>
    <t>COMPRA DE UNA GRABADORA DVD LG EXTERNA</t>
  </si>
  <si>
    <t>LICENCIAS DE SOFTWARE DE ADOBE ACROBAT, MICROSOFT 365 Y ANTIVIRUS KASPERSKY</t>
  </si>
  <si>
    <t>AGAPEA CANARIAS, S.L.</t>
  </si>
  <si>
    <t>COMPRA DE VARIOS EJEMPLARES DE LIBROS</t>
  </si>
  <si>
    <t>COMPRA DE 2 EJEMPLARES DE "LA LEXICOGRAFÍA DIDÁCTICA"</t>
  </si>
  <si>
    <t>COMPRA DE 2 EJEMPLARES DE "MODELOS LEXICOGRÁFICOS DIGITALES EN LA LEXICOGRAFÍA DIDÁCTICA"</t>
  </si>
  <si>
    <t>COMPRA DE 2 EJEMPLARES DE "DICCIONARIO DE PASTOR"</t>
  </si>
  <si>
    <t>COMUNICACIÓN Y LOGÍSTICA CANARIA, S.L.</t>
  </si>
  <si>
    <t>ENVÍOS VARIOS</t>
  </si>
  <si>
    <t>CARPIN COURIER, S.L. (MRW)</t>
  </si>
  <si>
    <t>SELECA INSTALACIONES Y MANTENIMIENTO, S.L.U.</t>
  </si>
  <si>
    <t>CUOTA ANUAL DE MANTENIMIENTO DE LOS EXTINTORES</t>
  </si>
  <si>
    <t>RECARGA Y RETIMBRADO DE EXTINTORES</t>
  </si>
  <si>
    <t>DANIEL BARRETO GONZÁLEZ</t>
  </si>
  <si>
    <t>ELABORACIÓN DE LA FICHA CORRESPONDIENTE A JUAN JIMÉNEZ PARA "ARCHIPIÉLAGO DE LAS LETRAS" PARA LA WEB DE LA ACL</t>
  </si>
  <si>
    <t>LA PLAZA TOURS AND SERVICES, S.L.</t>
  </si>
  <si>
    <t>ALQUILER DE COCHE EN LANZAROTE PARA YERAY RODRÍGUEZ EL 28/02/24</t>
  </si>
  <si>
    <t>ALQUILER DE COCHE EN LA GOMERA PARA YERAY RODRÍGUEZ EL 29/02/24</t>
  </si>
  <si>
    <t>AURITA GAMES, S.L.</t>
  </si>
  <si>
    <t>INVERSIÓN</t>
  </si>
  <si>
    <t xml:space="preserve">50% INICIAL DE DESARROLLO VIDEOJUEGO WEB TYPESHIFT "CANDADITOS" USANDO ENTRADAS DEL DBC </t>
  </si>
  <si>
    <t>50% RESTANTE DE DESARROLLO VIDEOJUEGO WEB TYPESHIFT "CANDADITOS" USANDO ENTRADAS DEL DBC</t>
  </si>
  <si>
    <t>50% INICIAL DE DESARROLLO DE VIDEOJUEGO WEB "CANALETRAS" BASADO EN LAS PALABRAS DEL DBC (WORDSCAPES)</t>
  </si>
  <si>
    <t>50% RESTANTE DE DESARROLLO DE VIDEOJUEGO WEB "CANALETRAS" BASADO EN LAS PALABRAS DEL DBC (WORDSCAPES)</t>
  </si>
  <si>
    <t>50% INICIAL DE DESARROLLO DE VIDEOJUEGO WEB "WORDLE CANALEX" BASADO EN LAS PALABRAS DEL DBC</t>
  </si>
  <si>
    <t>CARLOS GUSTAVO MARTÍN PÉREZ</t>
  </si>
  <si>
    <t>SUPLIDOS DE LICENCIAS DE SOFTWARE (CROCOBLOCK, GOOGLE DRIVE, ELEMENTOR PRO, SEARCHWP), CREACIÓN DE CUENTAS Y TRASLADOS</t>
  </si>
  <si>
    <t>CAMBIO URL DE WEB, AJUSTES Y REDISEÑO DE ELEMENTOS WEB, ACTUALIZACIÓN WEB Y LICENCIAS DE SOFTWARE (MP3 E INTEGRATE GOOGLE DRIVE)</t>
  </si>
  <si>
    <t>SUPLIDO</t>
  </si>
  <si>
    <t>COMPRA DE DOMINIO "CANDADITOSACL.COM"</t>
  </si>
  <si>
    <t>ACTUALIZACIÓN WEB POR AJUSTES DE LA BIBLIOTECA DIGITAL</t>
  </si>
  <si>
    <t>DISEÑO DE PLANTILLA WEB PARA MIEMBROS COLABORADORES Y ACTUALIZACIÓN DE JUEGOS WEB</t>
  </si>
  <si>
    <t>ACTUALIZACIÓN WEB</t>
  </si>
  <si>
    <t>COPIA DE SEGURIDAD PLAN AVANZADO PARA WEB</t>
  </si>
  <si>
    <t>NAYRA PÉREZ HERNÁNDEZ</t>
  </si>
  <si>
    <t>ELABORACIÓN DE FICHA DE SILVESTRE DE BALBOA PARA "ARCHIPIÉLAGO DE LAS LETRAS" EN LA WEB DE LA ACL</t>
  </si>
  <si>
    <t>LEROY MERLÍN ESPAÑA, S.L.U.</t>
  </si>
  <si>
    <t>MATERIAL PARA MANTENIMIENTO</t>
  </si>
  <si>
    <t>YERAY MARRERO DEL PINO</t>
  </si>
  <si>
    <t>DESPLAZAMIENTOS VARIOS EN TAXI POR TENERIFE DURANTE EL MES DE MARZO</t>
  </si>
  <si>
    <t>DESPLAZAMIENTOS VARIOS EN TAXI POR TENERIFE DURANTE EL MES DE FEBRERO DENTRO DEL PROYECTO "CHARLAS SOBRE EL ESPAÑOL Y LA LITERATURA…" DEL CURSO 2023/2024</t>
  </si>
  <si>
    <t>DESPLAZAMIENTOS VARIOS EN TAXI PARA LAS CHARLAS DE ACADÉMICOS DENTRO DEL PROYECTO "CHARLAS SOBRE EL ESPAÑOL Y LA LITERATURA…" DEL CURSO 2023/2024</t>
  </si>
  <si>
    <t>DESPLAZAMIENTOS EN TAXI DEL PRESIDENTE PARA PRESENTACIÓN EN LA FERIA DEL LIBRO DE LANZAROTE</t>
  </si>
  <si>
    <t>DESPLAZAMIENTO EN TAXI PARA FERIA DEL LIBRO DE TENERIFE</t>
  </si>
  <si>
    <t>VIAJES EL CORTE INGLÉS, S.A.</t>
  </si>
  <si>
    <t>BILLETE PARA VIAJE IDA Y VUELTA A LA PALMA DE HUMBERTO HERNÁNDEZ PARA CHARLA ACADÉMICA</t>
  </si>
  <si>
    <t>BILLETES PARA VIAJES DE ACADÉMICOS PARA REALIZACIÓN DE CHARLAS</t>
  </si>
  <si>
    <t>BILLETES PARA VIAJES DE ACADÉMICOS PARA REALIZACIÓN DE CHARLAS Y ASISTENCIA A FERIA DEL LIBRO</t>
  </si>
  <si>
    <t>RECTIFICATIVA</t>
  </si>
  <si>
    <t>ABONO DEL BILLETE DE MANUEL TORRES STINGA CORRESPONDIENTE A LA FACTURA 09345012125C</t>
  </si>
  <si>
    <t xml:space="preserve">BILLETE PARA ANTONIO GONZÁLEZ VIÉITEZ PARA REALIZACIÓN DE CHARLAS </t>
  </si>
  <si>
    <t>BILLETES PARA ACADÉMICOS PARA REUNIÓN EN GRAN CANARIA</t>
  </si>
  <si>
    <t>BILLETE DE MARCIAL MORERA PARA IDA Y VUELTA A LA FERIA DEL LIBRO DE FUERTEVENTURA</t>
  </si>
  <si>
    <t>DAVID OLIVA GARCÍA</t>
  </si>
  <si>
    <t>REALIZACIÓN DE ENTREVISTAS EN LA GUANCHA (COMARCA DE ACENTEJO) EN LA FASE II DEL PROYECTO CORPECÁN EN TENERIFE</t>
  </si>
  <si>
    <t>TRANSLITERACIÓN DE ENTREVISTAS PARA LA FASE II DEL PROYECTO CORPECÁN EN TENERIFE</t>
  </si>
  <si>
    <t>LABORES DE DOCUMENTALISTA DEL DICCIONARIO DE DUDAS DEL ESPAÑOL DE CANARIAS (50 ENTRADAS)</t>
  </si>
  <si>
    <t>LITOGRAFÍA A. ROMERO, S.L.</t>
  </si>
  <si>
    <t>PRODUCCIÓN E IMPRESIÓN DE 700 EJEMPLARES DE "LOS PORTUGUESES EN CANARIAS. PORTUGUESISMOS"</t>
  </si>
  <si>
    <t>TRAMPOLÍN SOLIDARIO, S.L.U.</t>
  </si>
  <si>
    <t>TRABAJOS DE MANTENIMIENTO DE JARDINERÍA Y ARREGLO DEL SISTEMA DE REGADÍO</t>
  </si>
  <si>
    <t>RETIRADA DE PLANTAS DAÑADAS Y MALAS HIERBAS, PODA Y ARREGLOS DEL SISTEMA DE REGADÍO</t>
  </si>
  <si>
    <t>RETIRADA DE PLANTAS DAÑADAS Y MALAS HIERBAS, TRATAMIENTO PARA LA MOSCA BLANCA E INSTALACIÓN DE PLANTAS DE ALOE</t>
  </si>
  <si>
    <t>RETIRADA DE PLANTAS DAÑADAS Y MALAS HIERBAS  Y LABORES DE LIMPIEZA</t>
  </si>
  <si>
    <t>RAQUEL SUÁREZ ÁLVAREZ (LA ALPISPA)</t>
  </si>
  <si>
    <t>PRODUCCIÓN DE LA FERIA DEL LIBRO 2024 DE TELDE DEL 17/04/2024 AL 21/04/2024 (CONTRATACIÓN PERSONAL, DIETAS, FOTOS Y PROPAGANDA)</t>
  </si>
  <si>
    <t>PRODUCCIÓN DE LA FERIA DEL LIBRO 2024 DE SANTA CRUZ DE LA PALMA DEL 22/04/2024 AL 27/04/2024 (CONTRATACIÓN PERSONAL, DIETAS, FOTOS Y PROPAGANDA)</t>
  </si>
  <si>
    <t>PRODUCCIÓN DE LA FERIA DEL LIBRO 2024 DE TEGUISE (LANZAROTE) DEL 02/05/2024 AL 05/05/2024 (CONTRATACIÓN PERSONAL, DIETAS, FOTOS Y PROPAGANDA)</t>
  </si>
  <si>
    <t>PRODUCCIÓN DE LA FERIA DEL LIBRO 2024 DE SANTA CRUZ DE TENERIFE DEL 01/05/2024 AL 05/05/2024 (CONTRATACIÓN PERSONAL, DIETAS, FOTOS Y PROPAGANDA)</t>
  </si>
  <si>
    <t>CACHÉ DE LOS MÚSICOS Y ARTISTAS DEL II ENCUENTRO CANARIAS Y AMÉRICA</t>
  </si>
  <si>
    <t>PRODUCCIÓN DE LA FERIA DEL LIBRO 2024 DE LAS PALMAS DE GC DEL 29/05/2024 AL 02/06/2024 (CONTRATACIÓN PERSONAL, DIETAS, FOTOS Y PROPAGANDA)</t>
  </si>
  <si>
    <t>PRODUCCIÓN DE LA FERIA DEL LIBRO 2024 DE LA LAGUNA DEL 10/10/2024 AL 13/10/2024 (CONTRATACIÓN PERSONAL, MONTAJE STAND, DIETAS Y GRABACIÓN PARA REDES)</t>
  </si>
  <si>
    <t>PRODUCCIÓN DE LA FERIA DEL LIBRO 2024 DE PUERTO DEL ROSARIO (FUERTEVENTURA) DEL 16/10/2024 AL 20/10/2024 (CONTRATACIÓN PERSONAL, MONTAJE STAND, DIETAS Y GRABACIÓN PARA REDES)</t>
  </si>
  <si>
    <t>YURENA GONZÁLEZ HERRERA</t>
  </si>
  <si>
    <t>ELABORACIÓN DE FICHA PARA DOLORES CAMPOS-HERRERO PARA EL "ARCHIPIÉLAGO DE LAS LETRAS" EN EL PORTAL WEB</t>
  </si>
  <si>
    <t>MIGUEL ÁNGEL CORREA NEGRÍN</t>
  </si>
  <si>
    <t>LONAS PARA LIBROS Y MARCALIBROS</t>
  </si>
  <si>
    <t>BOLSAS DE PAPEL</t>
  </si>
  <si>
    <t>SPANISH STYLE, S.L. (HOLIDAY TIME HOTEL)</t>
  </si>
  <si>
    <t>ALOJAMIENTO EN HOTEL EN TENERIFE DE CARMEN DÍAZ ALAYÓN PARA PRESENTACIÓN LIBRO "PORTUGUESISMOS"</t>
  </si>
  <si>
    <t>EVENTOS LPA, S.C.P.</t>
  </si>
  <si>
    <t>ASISTENCIA TÉCNICA DEL ACTO DE INGRESO DE ELFIDIO ALONSO EL 14/06/2024</t>
  </si>
  <si>
    <t>ASISTENCIA TÉCNICA DEL ACTO DE INGRESO DE ELISEO IZQUIERDO EL 25/10/2024</t>
  </si>
  <si>
    <t>EL PRODUCTOR, S.L.</t>
  </si>
  <si>
    <t>CUADERNILLOS CON DISEÑO PARA FERIA DEL LIBRO</t>
  </si>
  <si>
    <t>DIPLOMAS ACADÉMICOS PARA ACTO DE INGRESO DE EFIDIO ALONSO</t>
  </si>
  <si>
    <t>IMPRESIÓN Y ENCUADERNACIÓN DE 158 UNIDADES DE LA ANTOLOGÍA DE CECILIA DOMÍNGUEZ LUIS</t>
  </si>
  <si>
    <t>IMPRESIÓN DE DIPLOMAS PARA ACTO DE INGRESO DE ELISEO IZQUIERDO</t>
  </si>
  <si>
    <t>IMPRESIÓN DE 200 CATÁLOGOS DE PUBLICACIONES ENCUADERNADOS</t>
  </si>
  <si>
    <t>IMPRESIÓN DE DISCURSOS DE LUIS ALEXIS AMADOR Y JOSÉ ANTONIO MARTÍN (300 UNIDADES DE CADA UNO)</t>
  </si>
  <si>
    <t>IMPRESIÓN DE 300 UNIDADES DEL DISCURSO DE MARTA SAMPER</t>
  </si>
  <si>
    <t>IMPRESIÓN DE TARJETAS NAVIDEÑAS CON REGALO DE BOLÍGRAFO</t>
  </si>
  <si>
    <t>IMPRESIÓN DE 300 UNIDADES DEL DISCURSO DE PEDRO LUIS PÉREZ DE PAZ</t>
  </si>
  <si>
    <t>IMPRESIÓN DE 700 UNIDADES DE LA ANTOLOGÍA DE LUIS FERIA</t>
  </si>
  <si>
    <t>JUAN ROSA E HIJOS, S.A. (HOTEL LANCELOT)</t>
  </si>
  <si>
    <t>ALOJAMIENTO DE HUMBERTO HERNÁNDEZ PARA PARTICIPACIÓN EN FERIA DEL LIBRO DE LANZAROTE</t>
  </si>
  <si>
    <t>DIETAS DE HUMBERTO PARA PARTICIPACIÓN EN LA FERIA DEL LIBRO DE LANZAROTE</t>
  </si>
  <si>
    <t>PAULA FUENTES SOTO</t>
  </si>
  <si>
    <t>SERVICIO DE FOTOGRAFÍA PARA "II ENCUENTRO CANARIAS Y AMÉRICA"</t>
  </si>
  <si>
    <t>GRUPO LUJÁN 46, S.L.</t>
  </si>
  <si>
    <t>DESPLAZAMIENTO DE ACADÉMICOS PARA REALIZACIÓN DE CHARLAS EN IES VARIOS</t>
  </si>
  <si>
    <t>DESPLAZAMIENTO DE ACADÉMICOS PARA REALIZACIÓN DE CHARLAS EN IES VARIOS DURANTE FEBRERO</t>
  </si>
  <si>
    <t>DESPLAZAMIENTO DE ACADÉMICOS PARA REALIZACIÓN DE CHARLAS EN IES VARIOS DURANTE MARZO</t>
  </si>
  <si>
    <t>JUAN CARLOS MARTÍNEZ SÁNCHEZ (NEXEO)</t>
  </si>
  <si>
    <t>DISEÑO DE CARTEL Y PROGRAMA PARA "II ENCUENTRO CANARIAS Y AMÉRICA" Y PUBLICIDAD DIGITAL</t>
  </si>
  <si>
    <t>REPORTAJE FOTOGRÁFICO DE LA PRESENTACIÓN DEL LIBRO "ANTOLOGÍA DE CHONA MADERA" EL 31/05/2024 Y PUBLICIDAD DIGITAL DEL EVENTO</t>
  </si>
  <si>
    <t>VECTORIZADO DE LOGOTIPOS Y CREACIÓN DE LOGOS DINÁMICOS PARA PUBLICIDAD</t>
  </si>
  <si>
    <t>DISEÑO DE CARTELERÍA, CUADERNILLO, ROLL-UP Y FLYERS PARA X JORNADAS DEL ESPAÑOL DE CANARIAS</t>
  </si>
  <si>
    <t>DISEÑO DE LOGOTIPO</t>
  </si>
  <si>
    <t>FERNANDO GÓMEZ AGUILERA</t>
  </si>
  <si>
    <t>ELABORACIÓN DE LA FICHA DE LEANDRO PERDOMO PARA "ARCHIPIÉLAGO DE LETRAS" EN LA WEB</t>
  </si>
  <si>
    <t>ALBERTO REVERÓN DÍAZ</t>
  </si>
  <si>
    <t>COBERTURA FOTOGRÁFICA DEL ACTO DE INGRESO DE ELFIDIO ALONSO EL 14/06/2024</t>
  </si>
  <si>
    <t>COBERTURA FOTOGRÁFICA DE LA FERIA DEL LIBRO DE LA LAGUNA DEL 11/10/2024 AL 13/10/2024</t>
  </si>
  <si>
    <t>COBERTURA FOTOGRÁFICA DEL ACTO DE INGRESO DE ELISIO IZQUIERDO EL 25/10/2024</t>
  </si>
  <si>
    <t>ANTONIO JAVIER GONZÁLEZ DÍAZ</t>
  </si>
  <si>
    <t>REALIZACIÓN DE ENTREVISTAS EN LAS COMARCAS DE EL HIERRO EN LA FASE II DEL PROYECTO CORPECÁN</t>
  </si>
  <si>
    <t>VIAJES NACIENTES, S.L.</t>
  </si>
  <si>
    <t xml:space="preserve">BILLETES DE AVIÓN PARA ANTONIO GONZÁLEZ DÍAZ PARA DESPLAZAMIENTOS ENTRE LA PALMA Y EL HIERRO DENTRO DEL PROYECTO CORPECÁN EL 22 Y 25 DE ABRIL </t>
  </si>
  <si>
    <t>BILLETES DE AVIÓN PARA ANTONIO GONZÁLEZ DÍAZ PARA DESPLAZAMIENTOS ENTRE LA PALMA Y EL HIERRO DENTRO DEL PROYECTO CORPECÁN EL 29 DE MAYO Y 1 DE JUNIO</t>
  </si>
  <si>
    <t>BILLETES DE AVIÓN PARA ANTONIO GONZÁLEZ DÍAZ PARA DESPLAZAMIENTOS ENTRE LA PALMA Y EL HIERRO DENTRO DEL PROYECTO CORPECÁN EL 8 DE JUNIO</t>
  </si>
  <si>
    <t>TASA DE CAMBIO DE FECHA DE LOS BILLETES DE AVIÓN PARA ANTONIO GONZÁLEZ DÍAZ PARA DESPLAZAMIENTOS ENTRE LA PALMA Y EL HIERRO DENTRO DEL PROYECTO CORPECÁN</t>
  </si>
  <si>
    <t>QUIRÓN PREVENCIÓN, S.L.</t>
  </si>
  <si>
    <t>ESPECIALIDADES TÉCNICAS, MEDICINA DEL TRABAJO, RECONOCIMIENTOS PREFACTURADOS DEL 01/07/2024 AL 30/06/2025</t>
  </si>
  <si>
    <t>JOSÉ MARCOS HORMIGA SANTANA</t>
  </si>
  <si>
    <t>HONORARIOS POR COORDINACIÓN COMO RESPONSABLE DE LA ISLA DE FUERTEVENTURA EN LA FASE II DEL PROYECTO CORPECÁN</t>
  </si>
  <si>
    <t>ARRUÑADACALVIN, S.L.</t>
  </si>
  <si>
    <t>10 MENÚS PARA REUNIÓN</t>
  </si>
  <si>
    <t>JOSÉ CURBELO SÁNCHEZ</t>
  </si>
  <si>
    <t>REALIZACIÓN DE ENTREVISTAS EN LA COMARCA 3 DE FUERTEVENTURA EN LA FASE II DEL PROYECTO CORPECÁN</t>
  </si>
  <si>
    <t>REALIZACIÓN DE ENTREVISTAS EN LA COMARCA 2 DE FUERTEVENTURA EN LA FASE II DEL PROYECTO CORPECÁN</t>
  </si>
  <si>
    <t>NOVAFOTO OPTICO Y FOTOGRAFÍA, S.L.</t>
  </si>
  <si>
    <t>REALIZACIÓN Y STREAMING DE PRESENTACIÓN DE LIBRO EL 22/05/2024 EN LA PALMA</t>
  </si>
  <si>
    <t>ARMANDO LORENZO MENÉNDEZ</t>
  </si>
  <si>
    <t>TRANSLITERACIÓN ENTREVISTAS DENTRO DE LA FASE II DEL PROYECTO CORPECÁN</t>
  </si>
  <si>
    <t>REVISIÓN Y EDICIÓN DE LAS ENTREVISTAS REALIZADAS EN GRAN CANARIA (COMARCAS 3, 4, 5 Y 7), LANZAROTE, LA PALMA Y EL HIERRO DEL PROYECTO CORPECÁN</t>
  </si>
  <si>
    <t>JUAN IGNACIO RODRÍGUEZ DE LEÓN</t>
  </si>
  <si>
    <t>MANTENIMIENTO INFORMÁTICO Y HOSTING</t>
  </si>
  <si>
    <t>DRAGO CARPETERÍA, S.L.</t>
  </si>
  <si>
    <t>ROLL UP Y CARTEL PVC PARA OFICINA</t>
  </si>
  <si>
    <t>PEGATINAS PARA INVENTARIO</t>
  </si>
  <si>
    <t>MATERIAL DE OFICINA VARIO (AGENDAS, BOTELLAS, TINTA, BLOCK DE NOTAS, BOLÍGRAFOS Y CARPETAS)</t>
  </si>
  <si>
    <t>IMPRESIÓN DE POSTALES</t>
  </si>
  <si>
    <t>JIRIBILLA ANIMACIÓN, OCIO Y TIEMPO LIBRE, S.L.</t>
  </si>
  <si>
    <t>REALIZACIÓN DE ENTREVISTAS EN LA COMARCA 1 DE FUERTEVENTURA EN LA FASE II DEL PROYECTO CORPECÁN</t>
  </si>
  <si>
    <t>ITAHISA MARÍA AFONSO GONZÁLEZ</t>
  </si>
  <si>
    <t>REALIZACIÓN DE 6 TRANSLITERACIONES PARA LA COMARCA 2 DE GRAN CANARIA EN LA FASE II DEL PROYECTO CORPECÁN</t>
  </si>
  <si>
    <t>YARA GARCÍA CORDERO</t>
  </si>
  <si>
    <t>ELABORACIÓN DE LA ANTOLOGÍA CHONA MADERA, DENTRO DE LA COLECCIÓN BIBLIOTECA MANUEL PADORNO</t>
  </si>
  <si>
    <t>ELABORACIÓN DE LA FICHA DE CHONA MADERA PARA LA WEB DE LA ACADEMIA</t>
  </si>
  <si>
    <t>AIXACORPORE, S.L.</t>
  </si>
  <si>
    <t>CONTRATO DE INSCRIPCIÓN DE MARCAS 2024</t>
  </si>
  <si>
    <t>RENOVACIÓN CONTRATO RGPD 2024</t>
  </si>
  <si>
    <t>COMPRA DE DOS EJEMPLARES DE BIBLIOGRAFÍA</t>
  </si>
  <si>
    <t>COMPRA DE EJEMPLARES DIGITAL DE BIBLIOGRAFÍA</t>
  </si>
  <si>
    <t>LIBRERÍA EL ÁGUILA, S.L.</t>
  </si>
  <si>
    <t>COMPRA DE DIVERSOS EJEMPLARES DE BIBLIOGRAFÍA</t>
  </si>
  <si>
    <t>DEVOLUCIÓN DE LIBROS ADQUIRIDOS EN LA FRA. A/333664 Y ADQUISICIÓN DE REVISTAS</t>
  </si>
  <si>
    <t>PEDRO LUIS PÉREZ DE PAZ</t>
  </si>
  <si>
    <t>LABORES DE COORDINACIÓN DEL PROYECTO CORPECÁN EN LA ISLA DE EL HIERRO</t>
  </si>
  <si>
    <t>FRIOGAR, S.L.</t>
  </si>
  <si>
    <t>MANTENIMIENTO SEMESTRAL DEL AIRE ACONDICIONADO</t>
  </si>
  <si>
    <t>JOSÉ MIGUEL TRUJILLO MORA</t>
  </si>
  <si>
    <t>REALIZACIÓN Y GRABACIÓN DE 18 ENTREVISTAS PARA EL PROYECTO COPERCÁN EN LA ISLA DE LA GOMERA</t>
  </si>
  <si>
    <t>DIGITAL VALLADOLID, S.L.</t>
  </si>
  <si>
    <t>RENOVACIÓN HOSTING ACADEMIA DEL 10/10/2024 AL 09/10/2025</t>
  </si>
  <si>
    <t>RENOVACIÓN DOMINIO ACADEMIA DEL 20/12/2024 AL  19/12/2025</t>
  </si>
  <si>
    <t>MIGUEL JOSÉ PÉREZ ALVARADO</t>
  </si>
  <si>
    <t>ELABORACIÓN DE LA FICHA DE JUAN MANUEL TRUJILLO PARA "ARCHIPIÉLAGO DE LETRAS"</t>
  </si>
  <si>
    <t>ANTONIO J. HERNANZ LÓPEZ</t>
  </si>
  <si>
    <t>50% SERVICIO FOTOGRAFÍA PARA X JORNADAS DEL ESPAÑOL DE CANARIAS</t>
  </si>
  <si>
    <t>50% RESTANTE SERVICIO FOTOGRAFÍA PARA X JORNADAS DEL ESPAÑOL DE CANARIAS</t>
  </si>
  <si>
    <t>PEDRO RUIZ MATEOS</t>
  </si>
  <si>
    <t>STREAMING Y REALIZACIÓN DE LAS X JORNADAS DEL ESPAÑOL DE CANARIAS</t>
  </si>
  <si>
    <t>CATERING GOMERA EXPRESS, S.L.</t>
  </si>
  <si>
    <t>SERVICIO DE CATERING PARA X JORNADAS DEL ESPAÑOL DE CANARIAS</t>
  </si>
  <si>
    <t>SONIDOS JUNIOR, S.L.U.</t>
  </si>
  <si>
    <t>INSTALACIÓN DE SONIDO Y TÉCNICO PARA LAS X JORNADAS DEL ESPAÑOL DE CANARIAS</t>
  </si>
  <si>
    <t>SONAAR MUSIC</t>
  </si>
  <si>
    <t>LICENCIA DE PROGRAMA "MP3 MUSIC PLAYER PRO VERSION" PARA AÑADIR MÚSICA EN LA WEB</t>
  </si>
  <si>
    <t>JORGE JESÚS CASTELLANO CASTELLANO</t>
  </si>
  <si>
    <t>SOPORTE TÉCNICO PARA VIDEOLLAMADA CON MONTAJE DE SONIDO Y CENTRO DE REALIZACIÓN</t>
  </si>
  <si>
    <t>SERGIO HERNÁNDEZ PEÑA</t>
  </si>
  <si>
    <t>DISEÑO Y MAQUETACIÓN DEL CUADERNILLO DE PEDRO GARCÍA CABRERA</t>
  </si>
  <si>
    <t>FELIPE GARCÍA LANDÍN</t>
  </si>
  <si>
    <t>AUTORÍA DEL LIBRO "A VALLEHERMOSO FUI POR LAS ISLAS. UN VIAJE POÉTICO POR CANARIA. PEDRO GARCÍA CABRERA" PARA LA COLECCIÓN DE MATERIALES PARA LA LECTURA</t>
  </si>
  <si>
    <t>JENARO TALENS CARMONA</t>
  </si>
  <si>
    <t>ELABORACIÓN DE LA ANTOLOGÍA DE LUIS FERIA PARA LA COLECCIÓN MANUEL PADORNO</t>
  </si>
  <si>
    <t>VÍCTOR MANUEL GUERRA SÁNCHEZ</t>
  </si>
  <si>
    <t>DIGITALIZACIÓN CON ESCÁNER DE 6 LIBROS CON TRATAMIENTO PARA RECONOCIMIENTO Y RESTAURACIÓN DE IMAGEN</t>
  </si>
  <si>
    <t>DIGITALIZACIÓN, TRATAMIENTO Y RESTAURACIÓN DEL EPISTOLARIO ENTRE ARTURO MACCANTI Y CECILIA DOMÍNGUEZ</t>
  </si>
  <si>
    <t>CATALOGACIÓN, TRATAMIENTO, DIGITALIZACIÓN Y RESTAURACIÓN DE 100 CASSETTES DE AUDIO</t>
  </si>
  <si>
    <t>ARCO LIBROS - LA MURALLA, S.L.</t>
  </si>
  <si>
    <t>COMPRA DE 100 UNIDADES DEL LIBRO "TALASONIMIA DE LOS MARINEROS CANARIOS"</t>
  </si>
  <si>
    <t>PATRICIA DELGADO DE LA ROSA</t>
  </si>
  <si>
    <t>ELABORACIÓN DE ILUSTRACIONES DIDÁCTICAS PARA LÉXICO CANARIO</t>
  </si>
  <si>
    <t>DAUTE DISEÑO, S.L.</t>
  </si>
  <si>
    <t>IMPRESIÓN DE 1.000 UNIDADES DEL LIBRO "A VALLEHERMOSO FUI POR LAS ISLAS"</t>
  </si>
  <si>
    <t>NOELIA LORENZO GONZÁLEZ</t>
  </si>
  <si>
    <t xml:space="preserve">ELABORACIÓN DE FICHAS BIBLIOGRÁFICAS DE MÚLTIPLES OBRAS PARA BIBLIOTECA DIGITAL </t>
  </si>
  <si>
    <t>TIPO CONTRATO</t>
  </si>
  <si>
    <t>EXPEDIENTE</t>
  </si>
  <si>
    <t>IMPORTE ADJUDICADO</t>
  </si>
  <si>
    <t>CIF</t>
  </si>
  <si>
    <t>A82018474</t>
  </si>
  <si>
    <t>TOTAL CONTRATOS DE ADJUDICACIÓN DIRECTA 2024</t>
  </si>
  <si>
    <t>B38993754</t>
  </si>
  <si>
    <t>B38741625</t>
  </si>
  <si>
    <t>78678933G</t>
  </si>
  <si>
    <t>42166220K</t>
  </si>
  <si>
    <t>45375489P</t>
  </si>
  <si>
    <t>B38501730</t>
  </si>
  <si>
    <t>B76531953</t>
  </si>
  <si>
    <t>78565739Q</t>
  </si>
  <si>
    <t>B38444287</t>
  </si>
  <si>
    <t xml:space="preserve">B35353945 </t>
  </si>
  <si>
    <t>78644521T</t>
  </si>
  <si>
    <t>B47402284</t>
  </si>
  <si>
    <t>B38063954</t>
  </si>
  <si>
    <t>B38409652</t>
  </si>
  <si>
    <t>A38002929</t>
  </si>
  <si>
    <t>B82846825</t>
  </si>
  <si>
    <t>J56505993</t>
  </si>
  <si>
    <t>B38228110</t>
  </si>
  <si>
    <t>IE3668997OH</t>
  </si>
  <si>
    <t>N0072508E</t>
  </si>
  <si>
    <t>B67132662</t>
  </si>
  <si>
    <t>45779956C</t>
  </si>
  <si>
    <t>43365096E</t>
  </si>
  <si>
    <t>54163000R</t>
  </si>
  <si>
    <t>43622239W</t>
  </si>
  <si>
    <t>A35221621</t>
  </si>
  <si>
    <t>78709152R</t>
  </si>
  <si>
    <t>B38728903</t>
  </si>
  <si>
    <t>B38001905</t>
  </si>
  <si>
    <t>42710864W</t>
  </si>
  <si>
    <t>43779574V</t>
  </si>
  <si>
    <t>42868067T</t>
  </si>
  <si>
    <t>39494981W</t>
  </si>
  <si>
    <t>45362834A</t>
  </si>
  <si>
    <t>B64076482</t>
  </si>
  <si>
    <t>54077392E</t>
  </si>
  <si>
    <t>A28011864</t>
  </si>
  <si>
    <t>A78053147</t>
  </si>
  <si>
    <t>B76562172</t>
  </si>
  <si>
    <t>A28229813</t>
  </si>
  <si>
    <t>42851507T</t>
  </si>
  <si>
    <t>78701369S</t>
  </si>
  <si>
    <t>78485651Z</t>
  </si>
  <si>
    <t xml:space="preserve">B28910537  </t>
  </si>
  <si>
    <t xml:space="preserve">B76364983 </t>
  </si>
  <si>
    <t xml:space="preserve">B38708301 </t>
  </si>
  <si>
    <t>44318853S</t>
  </si>
  <si>
    <t>B35410240</t>
  </si>
  <si>
    <t>43254788E</t>
  </si>
  <si>
    <t>13906725M</t>
  </si>
  <si>
    <t>23634551G</t>
  </si>
  <si>
    <t xml:space="preserve">B35780766 </t>
  </si>
  <si>
    <t>78516497V</t>
  </si>
  <si>
    <t>78599174D</t>
  </si>
  <si>
    <t xml:space="preserve">42881575F     </t>
  </si>
  <si>
    <t>42093514H</t>
  </si>
  <si>
    <t xml:space="preserve">B76312800 </t>
  </si>
  <si>
    <t>B76804996</t>
  </si>
  <si>
    <t>78480852E</t>
  </si>
  <si>
    <t xml:space="preserve">MUNICONBEL, S.L.U. </t>
  </si>
  <si>
    <t xml:space="preserve">B64385305  </t>
  </si>
  <si>
    <t>44320097V</t>
  </si>
  <si>
    <t xml:space="preserve">B38996559  </t>
  </si>
  <si>
    <t>45452101F</t>
  </si>
  <si>
    <t xml:space="preserve">78494220G </t>
  </si>
  <si>
    <t xml:space="preserve">42146348K </t>
  </si>
  <si>
    <t>B76572775</t>
  </si>
  <si>
    <t>52837899E</t>
  </si>
  <si>
    <t>B76658988</t>
  </si>
  <si>
    <t xml:space="preserve">B38773495 </t>
  </si>
  <si>
    <t>44737120G</t>
  </si>
  <si>
    <t>78567111P</t>
  </si>
  <si>
    <t>ZURICH ESPAÑA COMPÑÍA DE SEGUROS, S.A.</t>
  </si>
  <si>
    <t xml:space="preserve">A28360527 </t>
  </si>
  <si>
    <t>B84818442</t>
  </si>
  <si>
    <t>B38042180</t>
  </si>
  <si>
    <t>CREACIÓN DE ESQUELETO INTERNO Y PLANTILLAS PARA PUBLICACIÓN DE FORMA AUTÓNOMA</t>
  </si>
  <si>
    <t xml:space="preserve">DISEÑO DE ELEMENTOS PARA REVISTA WEB Y PARA DICCIONARIO DE DUDAS </t>
  </si>
  <si>
    <t>ACTUALIZACIÓN WEB DEL DICCIONARIO DE DUDAS Y AJUSTES DE PANEL DE CONTROL</t>
  </si>
  <si>
    <t>ACTUALIZACIÓN WEB DE LA BIBLIOTECA DIGITAL</t>
  </si>
  <si>
    <t>DISEÑO Y DESARROLLO WEB DE BIBLIOTECA DIGITAL</t>
  </si>
  <si>
    <t>ASISTENCIA TÉCNICA EN LA ORGANIZACIÓN DEL "II ENCUENTRO CANARIAS Y AMÉRICA" LOS DÍAS 15 Y 16 DE MAYO</t>
  </si>
  <si>
    <t>ASISTENCIA TÉCNICA EN LA ORGANIZACIÓN DE LA PRESENTACIÓN DEL LIBRO "LOS PORTUGUESES EN CANARIAS" EL 22/05/2024</t>
  </si>
  <si>
    <t>ASISTENCIA TÉCNICA PARA LAS X JORNADAS DEL ESPAÑOL DE CANARIAS EL 15 Y 16 DE NOVIEMBRE</t>
  </si>
  <si>
    <t>ASISTENCIA TÉCNICA PARA EL PLENO DE LA ACADEMIA CELEBRADO EL 13/12/2024</t>
  </si>
  <si>
    <t>FUNDACIÓN CANARIA ACADEMIA CANARIA DE LA LENGUA</t>
  </si>
  <si>
    <t>REGISTRO DE CONTRATOS DE ADJUDICACIÓN DIRECTA DEL EJERCICIO 2024</t>
  </si>
  <si>
    <t>CONTRATOS 1º TRIMESTRE 2024</t>
  </si>
  <si>
    <t>CONTRATOS 2º TRIMESTRE 2024</t>
  </si>
  <si>
    <t>CONTRATOS 3º TRIMESTRE 2024</t>
  </si>
  <si>
    <t>CONTRATOS 4º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</si>
</sst>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#,##0.00\ &quot;€&quot;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D719-F0E8-444E-9F07-14D40F1515FC}">
  <sheetPr>
    <pageSetUpPr fitToPage="1"/>
  </sheetPr>
  <dimension ref="A1:XET386"/>
  <sheetViews>
    <sheetView showGridLines="0" tabSelected="1" workbookViewId="0">
      <selection sqref="A1:H1"/>
    </sheetView>
  </sheetViews>
  <sheetFormatPr baseColWidth="10" defaultColWidth="11.42578125" defaultRowHeight="15" x14ac:dyDescent="0.25"/>
  <cols>
    <col min="1" max="1" width="54.140625" style="6" bestFit="1" customWidth="1"/>
    <col min="2" max="2" width="14.85546875" style="18" customWidth="1"/>
    <col min="3" max="3" width="10.42578125" style="4" customWidth="1"/>
    <col min="4" max="4" width="16.140625" style="5" customWidth="1"/>
    <col min="5" max="5" width="52.140625" style="7" customWidth="1"/>
    <col min="6" max="6" width="13" style="12" customWidth="1"/>
    <col min="7" max="7" width="11.42578125" style="12"/>
    <col min="8" max="8" width="11.42578125" style="5"/>
    <col min="9" max="16384" width="11.42578125" style="1"/>
  </cols>
  <sheetData>
    <row r="1" spans="1:8" ht="19.5" thickBot="1" x14ac:dyDescent="0.3">
      <c r="A1" s="34" t="s">
        <v>407</v>
      </c>
      <c r="B1" s="35"/>
      <c r="C1" s="35"/>
      <c r="D1" s="35"/>
      <c r="E1" s="35"/>
      <c r="F1" s="35"/>
      <c r="G1" s="35"/>
      <c r="H1" s="36"/>
    </row>
    <row r="2" spans="1:8" ht="15.75" thickBot="1" x14ac:dyDescent="0.3">
      <c r="A2" s="31" t="s">
        <v>408</v>
      </c>
      <c r="B2" s="32"/>
      <c r="C2" s="32"/>
      <c r="D2" s="32"/>
      <c r="E2" s="32"/>
      <c r="F2" s="32"/>
      <c r="G2" s="32"/>
      <c r="H2" s="33"/>
    </row>
    <row r="3" spans="1:8" ht="64.5" customHeight="1" thickBot="1" x14ac:dyDescent="0.3">
      <c r="A3" s="11" t="s">
        <v>1</v>
      </c>
      <c r="B3" s="10" t="s">
        <v>319</v>
      </c>
      <c r="C3" s="10" t="s">
        <v>0</v>
      </c>
      <c r="D3" s="10" t="s">
        <v>316</v>
      </c>
      <c r="E3" s="10" t="s">
        <v>2</v>
      </c>
      <c r="F3" s="13" t="s">
        <v>318</v>
      </c>
      <c r="G3" s="13" t="s">
        <v>3</v>
      </c>
      <c r="H3" s="11" t="s">
        <v>317</v>
      </c>
    </row>
    <row r="4" spans="1:8" x14ac:dyDescent="0.25">
      <c r="A4" s="24" t="s">
        <v>118</v>
      </c>
      <c r="B4" s="18" t="s">
        <v>322</v>
      </c>
      <c r="C4" s="4">
        <v>45300</v>
      </c>
      <c r="D4" s="5" t="s">
        <v>5</v>
      </c>
      <c r="E4" s="7" t="s">
        <v>119</v>
      </c>
      <c r="F4" s="12">
        <v>405.5</v>
      </c>
      <c r="H4" s="25">
        <v>4</v>
      </c>
    </row>
    <row r="5" spans="1:8" ht="30" x14ac:dyDescent="0.25">
      <c r="A5" s="24"/>
      <c r="C5" s="4">
        <v>45367</v>
      </c>
      <c r="D5" s="5" t="s">
        <v>5</v>
      </c>
      <c r="E5" s="7" t="s">
        <v>120</v>
      </c>
      <c r="F5" s="12">
        <v>22.8</v>
      </c>
      <c r="H5" s="25">
        <v>40</v>
      </c>
    </row>
    <row r="6" spans="1:8" ht="45" x14ac:dyDescent="0.25">
      <c r="A6" s="24"/>
      <c r="C6" s="4">
        <v>45376</v>
      </c>
      <c r="D6" s="5" t="s">
        <v>5</v>
      </c>
      <c r="E6" s="7" t="s">
        <v>121</v>
      </c>
      <c r="F6" s="12">
        <v>30.4</v>
      </c>
      <c r="H6" s="25">
        <v>41</v>
      </c>
    </row>
    <row r="7" spans="1:8" x14ac:dyDescent="0.25">
      <c r="A7" s="24"/>
      <c r="C7" s="4">
        <v>45539</v>
      </c>
      <c r="D7" s="5" t="s">
        <v>5</v>
      </c>
      <c r="E7" s="7" t="s">
        <v>122</v>
      </c>
      <c r="F7" s="12">
        <v>38</v>
      </c>
      <c r="H7" s="25">
        <v>164</v>
      </c>
    </row>
    <row r="8" spans="1:8" x14ac:dyDescent="0.25">
      <c r="A8" s="24"/>
      <c r="C8" s="4">
        <v>45607</v>
      </c>
      <c r="D8" s="5" t="s">
        <v>5</v>
      </c>
      <c r="E8" s="7" t="s">
        <v>119</v>
      </c>
      <c r="F8" s="12">
        <v>243.27</v>
      </c>
      <c r="H8" s="25">
        <v>205</v>
      </c>
    </row>
    <row r="9" spans="1:8" x14ac:dyDescent="0.25">
      <c r="A9" s="24"/>
      <c r="C9" s="4">
        <v>45633</v>
      </c>
      <c r="D9" s="5" t="s">
        <v>5</v>
      </c>
      <c r="E9" s="7" t="s">
        <v>119</v>
      </c>
      <c r="F9" s="12">
        <v>254.17</v>
      </c>
      <c r="H9" s="25">
        <v>231</v>
      </c>
    </row>
    <row r="10" spans="1:8" x14ac:dyDescent="0.25">
      <c r="A10" s="24"/>
      <c r="C10" s="4">
        <v>45650</v>
      </c>
      <c r="D10" s="5" t="s">
        <v>5</v>
      </c>
      <c r="E10" s="7" t="s">
        <v>119</v>
      </c>
      <c r="F10" s="16">
        <v>761.62</v>
      </c>
      <c r="H10" s="25">
        <v>236</v>
      </c>
    </row>
    <row r="11" spans="1:8" x14ac:dyDescent="0.25">
      <c r="A11" s="24"/>
      <c r="F11" s="17">
        <f>SUM(F4:F10)</f>
        <v>1755.76</v>
      </c>
      <c r="H11" s="25"/>
    </row>
    <row r="12" spans="1:8" x14ac:dyDescent="0.25">
      <c r="A12" s="24"/>
      <c r="F12" s="17"/>
      <c r="H12" s="25"/>
    </row>
    <row r="13" spans="1:8" x14ac:dyDescent="0.25">
      <c r="A13" s="24" t="s">
        <v>266</v>
      </c>
      <c r="B13" s="18" t="s">
        <v>323</v>
      </c>
      <c r="C13" s="4">
        <v>45503</v>
      </c>
      <c r="D13" s="5" t="s">
        <v>51</v>
      </c>
      <c r="E13" s="7" t="s">
        <v>267</v>
      </c>
      <c r="F13" s="12">
        <v>40</v>
      </c>
      <c r="G13" s="12">
        <v>2.8</v>
      </c>
      <c r="H13" s="25">
        <v>150</v>
      </c>
    </row>
    <row r="14" spans="1:8" x14ac:dyDescent="0.25">
      <c r="A14" s="24"/>
      <c r="C14" s="4">
        <v>45646</v>
      </c>
      <c r="D14" s="5" t="s">
        <v>51</v>
      </c>
      <c r="E14" s="7" t="s">
        <v>268</v>
      </c>
      <c r="F14" s="16">
        <v>395</v>
      </c>
      <c r="G14" s="12">
        <v>27.65</v>
      </c>
      <c r="H14" s="25">
        <v>235</v>
      </c>
    </row>
    <row r="15" spans="1:8" x14ac:dyDescent="0.25">
      <c r="A15" s="24"/>
      <c r="F15" s="17">
        <f>SUM(F13:F14)</f>
        <v>435</v>
      </c>
      <c r="H15" s="25"/>
    </row>
    <row r="16" spans="1:8" x14ac:dyDescent="0.25">
      <c r="A16" s="24"/>
      <c r="F16" s="17"/>
      <c r="H16" s="25"/>
    </row>
    <row r="17" spans="1:8 16374:16374" ht="30" x14ac:dyDescent="0.25">
      <c r="A17" s="24" t="s">
        <v>227</v>
      </c>
      <c r="B17" s="18" t="s">
        <v>324</v>
      </c>
      <c r="C17" s="4">
        <v>45460</v>
      </c>
      <c r="D17" s="5" t="s">
        <v>51</v>
      </c>
      <c r="E17" s="7" t="s">
        <v>228</v>
      </c>
      <c r="F17" s="12">
        <v>190.22</v>
      </c>
      <c r="G17" s="12">
        <v>13.31</v>
      </c>
      <c r="H17" s="25">
        <v>110</v>
      </c>
    </row>
    <row r="18" spans="1:8 16374:16374" ht="30" x14ac:dyDescent="0.25">
      <c r="A18" s="24"/>
      <c r="C18" s="4">
        <v>45579</v>
      </c>
      <c r="D18" s="5" t="s">
        <v>51</v>
      </c>
      <c r="E18" s="7" t="s">
        <v>229</v>
      </c>
      <c r="F18" s="12">
        <v>380.44</v>
      </c>
      <c r="G18" s="12">
        <v>26.63</v>
      </c>
      <c r="H18" s="25">
        <v>180</v>
      </c>
    </row>
    <row r="19" spans="1:8 16374:16374" ht="30" x14ac:dyDescent="0.25">
      <c r="A19" s="24"/>
      <c r="C19" s="4">
        <v>45593</v>
      </c>
      <c r="D19" s="5" t="s">
        <v>51</v>
      </c>
      <c r="E19" s="7" t="s">
        <v>230</v>
      </c>
      <c r="F19" s="16">
        <v>190.22</v>
      </c>
      <c r="G19" s="12">
        <v>13.31</v>
      </c>
      <c r="H19" s="25">
        <v>183</v>
      </c>
    </row>
    <row r="20" spans="1:8 16374:16374" x14ac:dyDescent="0.25">
      <c r="A20" s="24"/>
      <c r="F20" s="17">
        <f>SUM(F17:F19)</f>
        <v>760.88</v>
      </c>
      <c r="H20" s="25"/>
    </row>
    <row r="21" spans="1:8 16374:16374" x14ac:dyDescent="0.25">
      <c r="A21" s="24"/>
      <c r="F21" s="17"/>
      <c r="H21" s="25"/>
    </row>
    <row r="22" spans="1:8 16374:16374" ht="30" x14ac:dyDescent="0.25">
      <c r="A22" s="24" t="s">
        <v>285</v>
      </c>
      <c r="B22" s="18" t="s">
        <v>364</v>
      </c>
      <c r="C22" s="4">
        <v>45608</v>
      </c>
      <c r="D22" s="5" t="s">
        <v>51</v>
      </c>
      <c r="E22" s="7" t="s">
        <v>286</v>
      </c>
      <c r="F22" s="12">
        <v>300</v>
      </c>
      <c r="H22" s="25">
        <v>207</v>
      </c>
      <c r="XET22" s="2"/>
    </row>
    <row r="23" spans="1:8 16374:16374" ht="30" x14ac:dyDescent="0.25">
      <c r="A23" s="24"/>
      <c r="C23" s="4">
        <v>45614</v>
      </c>
      <c r="D23" s="5" t="s">
        <v>51</v>
      </c>
      <c r="E23" s="7" t="s">
        <v>287</v>
      </c>
      <c r="F23" s="16">
        <v>300</v>
      </c>
      <c r="H23" s="25">
        <v>208</v>
      </c>
      <c r="XET23" s="2"/>
    </row>
    <row r="24" spans="1:8 16374:16374" x14ac:dyDescent="0.25">
      <c r="A24" s="24"/>
      <c r="F24" s="17">
        <f>SUM(F22:F23)</f>
        <v>600</v>
      </c>
      <c r="H24" s="25"/>
      <c r="XET24" s="2"/>
    </row>
    <row r="25" spans="1:8 16374:16374" x14ac:dyDescent="0.25">
      <c r="A25" s="24"/>
      <c r="F25" s="17"/>
      <c r="H25" s="25"/>
      <c r="XET25" s="2"/>
    </row>
    <row r="26" spans="1:8 16374:16374" ht="30" x14ac:dyDescent="0.25">
      <c r="A26" s="24" t="s">
        <v>231</v>
      </c>
      <c r="B26" s="18" t="s">
        <v>325</v>
      </c>
      <c r="C26" s="4">
        <v>45463</v>
      </c>
      <c r="D26" s="5" t="s">
        <v>51</v>
      </c>
      <c r="E26" s="7" t="s">
        <v>232</v>
      </c>
      <c r="F26" s="17">
        <v>7280</v>
      </c>
      <c r="H26" s="25">
        <v>111</v>
      </c>
      <c r="XET26" s="2"/>
    </row>
    <row r="27" spans="1:8 16374:16374" x14ac:dyDescent="0.25">
      <c r="A27" s="24"/>
      <c r="F27" s="17"/>
      <c r="H27" s="25"/>
      <c r="XET27" s="2"/>
    </row>
    <row r="28" spans="1:8 16374:16374" ht="30" x14ac:dyDescent="0.25">
      <c r="A28" s="24" t="s">
        <v>308</v>
      </c>
      <c r="B28" s="18" t="s">
        <v>365</v>
      </c>
      <c r="C28" s="4">
        <v>45657</v>
      </c>
      <c r="D28" s="5" t="s">
        <v>5</v>
      </c>
      <c r="E28" s="7" t="s">
        <v>309</v>
      </c>
      <c r="F28" s="17">
        <v>2450</v>
      </c>
      <c r="H28" s="25">
        <v>238</v>
      </c>
      <c r="XET28" s="2"/>
    </row>
    <row r="29" spans="1:8 16374:16374" x14ac:dyDescent="0.25">
      <c r="A29" s="24"/>
      <c r="F29" s="17"/>
      <c r="H29" s="25"/>
      <c r="XET29" s="2"/>
    </row>
    <row r="30" spans="1:8 16374:16374" ht="30" x14ac:dyDescent="0.25">
      <c r="A30" s="24" t="s">
        <v>249</v>
      </c>
      <c r="B30" s="18" t="s">
        <v>326</v>
      </c>
      <c r="C30" s="4">
        <v>45476</v>
      </c>
      <c r="D30" s="5" t="s">
        <v>51</v>
      </c>
      <c r="E30" s="7" t="s">
        <v>250</v>
      </c>
      <c r="F30" s="12">
        <v>3432</v>
      </c>
      <c r="H30" s="25">
        <v>131</v>
      </c>
      <c r="XET30" s="2"/>
    </row>
    <row r="31" spans="1:8 16374:16374" ht="45" x14ac:dyDescent="0.25">
      <c r="A31" s="24"/>
      <c r="C31" s="4">
        <v>45649</v>
      </c>
      <c r="D31" s="5" t="s">
        <v>51</v>
      </c>
      <c r="E31" s="7" t="s">
        <v>251</v>
      </c>
      <c r="F31" s="16">
        <v>12450</v>
      </c>
      <c r="H31" s="25">
        <v>238</v>
      </c>
      <c r="XET31" s="2"/>
    </row>
    <row r="32" spans="1:8 16374:16374" x14ac:dyDescent="0.25">
      <c r="A32" s="24"/>
      <c r="F32" s="17">
        <f>SUM(F30:F31)</f>
        <v>15882</v>
      </c>
      <c r="H32" s="25"/>
      <c r="XET32" s="2"/>
    </row>
    <row r="33" spans="1:8 16374:16374" x14ac:dyDescent="0.25">
      <c r="A33" s="24"/>
      <c r="F33" s="17"/>
      <c r="H33" s="25"/>
      <c r="XET33" s="2"/>
    </row>
    <row r="34" spans="1:8 16374:16374" x14ac:dyDescent="0.25">
      <c r="A34" s="24" t="s">
        <v>242</v>
      </c>
      <c r="B34" s="18" t="s">
        <v>327</v>
      </c>
      <c r="C34" s="4">
        <v>45472</v>
      </c>
      <c r="D34" s="5" t="s">
        <v>51</v>
      </c>
      <c r="E34" s="7" t="s">
        <v>243</v>
      </c>
      <c r="F34" s="17">
        <v>350.75</v>
      </c>
      <c r="H34" s="25">
        <v>130</v>
      </c>
      <c r="XET34" s="2"/>
    </row>
    <row r="35" spans="1:8 16374:16374" x14ac:dyDescent="0.25">
      <c r="A35" s="24"/>
      <c r="F35" s="17"/>
      <c r="H35" s="25"/>
      <c r="XET35" s="2"/>
    </row>
    <row r="36" spans="1:8 16374:16374" ht="30" x14ac:dyDescent="0.25">
      <c r="A36" s="24" t="s">
        <v>134</v>
      </c>
      <c r="B36" s="18" t="s">
        <v>366</v>
      </c>
      <c r="C36" s="4">
        <v>45343</v>
      </c>
      <c r="D36" s="5" t="s">
        <v>135</v>
      </c>
      <c r="E36" s="7" t="s">
        <v>136</v>
      </c>
      <c r="F36" s="12">
        <v>1000</v>
      </c>
      <c r="G36" s="12">
        <f>+F36*0.07</f>
        <v>70</v>
      </c>
      <c r="H36" s="25">
        <v>24</v>
      </c>
      <c r="XET36" s="2"/>
    </row>
    <row r="37" spans="1:8 16374:16374" ht="30" x14ac:dyDescent="0.25">
      <c r="A37" s="24"/>
      <c r="C37" s="4">
        <v>45417</v>
      </c>
      <c r="D37" s="5" t="s">
        <v>135</v>
      </c>
      <c r="E37" s="7" t="s">
        <v>137</v>
      </c>
      <c r="F37" s="12">
        <v>1000</v>
      </c>
      <c r="G37" s="12">
        <v>70</v>
      </c>
      <c r="H37" s="25">
        <v>81</v>
      </c>
    </row>
    <row r="38" spans="1:8 16374:16374" ht="45" x14ac:dyDescent="0.25">
      <c r="A38" s="24"/>
      <c r="C38" s="4">
        <v>45446</v>
      </c>
      <c r="D38" s="5" t="s">
        <v>135</v>
      </c>
      <c r="E38" s="7" t="s">
        <v>138</v>
      </c>
      <c r="F38" s="12">
        <v>1000</v>
      </c>
      <c r="G38" s="12">
        <v>70</v>
      </c>
      <c r="H38" s="25">
        <v>106</v>
      </c>
    </row>
    <row r="39" spans="1:8 16374:16374" ht="45" x14ac:dyDescent="0.25">
      <c r="A39" s="24"/>
      <c r="C39" s="4">
        <v>45587</v>
      </c>
      <c r="D39" s="5" t="s">
        <v>135</v>
      </c>
      <c r="E39" s="7" t="s">
        <v>139</v>
      </c>
      <c r="F39" s="12">
        <v>1000</v>
      </c>
      <c r="G39" s="12">
        <v>70</v>
      </c>
      <c r="H39" s="25">
        <v>183</v>
      </c>
    </row>
    <row r="40" spans="1:8 16374:16374" ht="30" x14ac:dyDescent="0.25">
      <c r="A40" s="24"/>
      <c r="C40" s="4">
        <v>45644</v>
      </c>
      <c r="D40" s="5" t="s">
        <v>135</v>
      </c>
      <c r="E40" s="7" t="s">
        <v>140</v>
      </c>
      <c r="F40" s="16">
        <v>1000</v>
      </c>
      <c r="G40" s="12">
        <v>70</v>
      </c>
      <c r="H40" s="25">
        <v>238</v>
      </c>
    </row>
    <row r="41" spans="1:8 16374:16374" x14ac:dyDescent="0.25">
      <c r="A41" s="24"/>
      <c r="F41" s="17">
        <f>SUM(F36:F40)</f>
        <v>5000</v>
      </c>
      <c r="H41" s="25"/>
    </row>
    <row r="42" spans="1:8 16374:16374" x14ac:dyDescent="0.25">
      <c r="A42" s="24"/>
      <c r="F42" s="17"/>
      <c r="H42" s="25"/>
    </row>
    <row r="43" spans="1:8 16374:16374" ht="30" x14ac:dyDescent="0.25">
      <c r="A43" s="26" t="s">
        <v>76</v>
      </c>
      <c r="B43" s="20" t="s">
        <v>328</v>
      </c>
      <c r="C43" s="4">
        <v>45316</v>
      </c>
      <c r="D43" s="5" t="s">
        <v>51</v>
      </c>
      <c r="E43" s="7" t="s">
        <v>77</v>
      </c>
      <c r="F43" s="12">
        <v>241</v>
      </c>
      <c r="G43" s="12">
        <v>16.87</v>
      </c>
      <c r="H43" s="25">
        <v>6</v>
      </c>
    </row>
    <row r="44" spans="1:8 16374:16374" x14ac:dyDescent="0.25">
      <c r="A44" s="26"/>
      <c r="B44" s="20"/>
      <c r="C44" s="4">
        <v>45345</v>
      </c>
      <c r="D44" s="5" t="s">
        <v>51</v>
      </c>
      <c r="E44" s="7" t="s">
        <v>78</v>
      </c>
      <c r="F44" s="12">
        <v>157</v>
      </c>
      <c r="G44" s="12">
        <f>+F44*0.07</f>
        <v>10.99</v>
      </c>
      <c r="H44" s="25">
        <v>25</v>
      </c>
    </row>
    <row r="45" spans="1:8 16374:16374" x14ac:dyDescent="0.25">
      <c r="A45" s="26"/>
      <c r="B45" s="20"/>
      <c r="C45" s="4">
        <v>45371</v>
      </c>
      <c r="D45" s="5" t="s">
        <v>51</v>
      </c>
      <c r="E45" s="7" t="s">
        <v>79</v>
      </c>
      <c r="F45" s="12">
        <v>67</v>
      </c>
      <c r="G45" s="12">
        <v>4.6900000000000004</v>
      </c>
      <c r="H45" s="25">
        <v>41</v>
      </c>
    </row>
    <row r="46" spans="1:8 16374:16374" ht="30" x14ac:dyDescent="0.25">
      <c r="A46" s="26"/>
      <c r="B46" s="20"/>
      <c r="C46" s="4">
        <v>45405</v>
      </c>
      <c r="D46" s="5" t="s">
        <v>51</v>
      </c>
      <c r="E46" s="7" t="s">
        <v>80</v>
      </c>
      <c r="F46" s="12">
        <v>139</v>
      </c>
      <c r="G46" s="12">
        <v>9.73</v>
      </c>
      <c r="H46" s="25">
        <v>61</v>
      </c>
    </row>
    <row r="47" spans="1:8 16374:16374" x14ac:dyDescent="0.25">
      <c r="A47" s="26"/>
      <c r="B47" s="20"/>
      <c r="C47" s="4">
        <v>45433</v>
      </c>
      <c r="D47" s="5" t="s">
        <v>51</v>
      </c>
      <c r="E47" s="7" t="s">
        <v>81</v>
      </c>
      <c r="F47" s="12">
        <v>86</v>
      </c>
      <c r="G47" s="12">
        <v>6.02</v>
      </c>
      <c r="H47" s="25">
        <v>83</v>
      </c>
    </row>
    <row r="48" spans="1:8 16374:16374" x14ac:dyDescent="0.25">
      <c r="A48" s="26"/>
      <c r="B48" s="20"/>
      <c r="C48" s="4">
        <v>45460</v>
      </c>
      <c r="D48" s="5" t="s">
        <v>51</v>
      </c>
      <c r="E48" s="7" t="s">
        <v>82</v>
      </c>
      <c r="F48" s="12">
        <v>86</v>
      </c>
      <c r="G48" s="12">
        <v>6.02</v>
      </c>
      <c r="H48" s="25">
        <v>111</v>
      </c>
    </row>
    <row r="49" spans="1:8" ht="30" x14ac:dyDescent="0.25">
      <c r="A49" s="26"/>
      <c r="B49" s="20"/>
      <c r="C49" s="4">
        <v>45491</v>
      </c>
      <c r="D49" s="5" t="s">
        <v>51</v>
      </c>
      <c r="E49" s="7" t="s">
        <v>83</v>
      </c>
      <c r="F49" s="12">
        <v>145</v>
      </c>
      <c r="G49" s="12">
        <v>10.15</v>
      </c>
      <c r="H49" s="25">
        <v>135</v>
      </c>
    </row>
    <row r="50" spans="1:8" x14ac:dyDescent="0.25">
      <c r="A50" s="26"/>
      <c r="B50" s="20"/>
      <c r="C50" s="4">
        <v>45524</v>
      </c>
      <c r="D50" s="5" t="s">
        <v>51</v>
      </c>
      <c r="E50" s="7" t="s">
        <v>84</v>
      </c>
      <c r="F50" s="12">
        <v>86</v>
      </c>
      <c r="G50" s="12">
        <v>6.02</v>
      </c>
      <c r="H50" s="25">
        <v>152</v>
      </c>
    </row>
    <row r="51" spans="1:8" x14ac:dyDescent="0.25">
      <c r="A51" s="26"/>
      <c r="B51" s="20"/>
      <c r="C51" s="4">
        <v>45558</v>
      </c>
      <c r="D51" s="5" t="s">
        <v>51</v>
      </c>
      <c r="E51" s="7" t="s">
        <v>85</v>
      </c>
      <c r="F51" s="12">
        <v>86</v>
      </c>
      <c r="G51" s="12">
        <v>6.02</v>
      </c>
      <c r="H51" s="25">
        <v>167</v>
      </c>
    </row>
    <row r="52" spans="1:8" ht="30" x14ac:dyDescent="0.25">
      <c r="A52" s="26"/>
      <c r="B52" s="20"/>
      <c r="C52" s="4">
        <v>45588</v>
      </c>
      <c r="D52" s="5" t="s">
        <v>51</v>
      </c>
      <c r="E52" s="7" t="s">
        <v>86</v>
      </c>
      <c r="F52" s="12">
        <v>133</v>
      </c>
      <c r="G52" s="12">
        <v>9.31</v>
      </c>
      <c r="H52" s="25">
        <v>183</v>
      </c>
    </row>
    <row r="53" spans="1:8" x14ac:dyDescent="0.25">
      <c r="A53" s="26"/>
      <c r="B53" s="20"/>
      <c r="C53" s="4">
        <v>45617</v>
      </c>
      <c r="D53" s="5" t="s">
        <v>51</v>
      </c>
      <c r="E53" s="7" t="s">
        <v>87</v>
      </c>
      <c r="F53" s="12">
        <v>86</v>
      </c>
      <c r="G53" s="12">
        <v>6.02</v>
      </c>
      <c r="H53" s="25">
        <v>206</v>
      </c>
    </row>
    <row r="54" spans="1:8" x14ac:dyDescent="0.25">
      <c r="A54" s="26"/>
      <c r="B54" s="20"/>
      <c r="C54" s="4">
        <v>45649</v>
      </c>
      <c r="D54" s="5" t="s">
        <v>51</v>
      </c>
      <c r="E54" s="7" t="s">
        <v>88</v>
      </c>
      <c r="F54" s="16">
        <v>86</v>
      </c>
      <c r="G54" s="12">
        <v>6.02</v>
      </c>
      <c r="H54" s="25">
        <v>236</v>
      </c>
    </row>
    <row r="55" spans="1:8" x14ac:dyDescent="0.25">
      <c r="A55" s="26"/>
      <c r="B55" s="20"/>
      <c r="F55" s="17">
        <f>SUM(F43:F54)</f>
        <v>1398</v>
      </c>
      <c r="H55" s="25"/>
    </row>
    <row r="56" spans="1:8" x14ac:dyDescent="0.25">
      <c r="A56" s="26"/>
      <c r="B56" s="20"/>
      <c r="F56" s="17"/>
      <c r="H56" s="25"/>
    </row>
    <row r="57" spans="1:8" x14ac:dyDescent="0.25">
      <c r="A57" s="24" t="s">
        <v>141</v>
      </c>
      <c r="B57" s="18" t="s">
        <v>329</v>
      </c>
      <c r="C57" s="4">
        <v>45349</v>
      </c>
      <c r="D57" s="5" t="s">
        <v>135</v>
      </c>
      <c r="E57" s="7" t="s">
        <v>402</v>
      </c>
      <c r="F57" s="12">
        <f>1287.49+1287.49</f>
        <v>2574.98</v>
      </c>
      <c r="G57" s="15"/>
      <c r="H57" s="25">
        <v>25</v>
      </c>
    </row>
    <row r="58" spans="1:8" x14ac:dyDescent="0.25">
      <c r="A58" s="24"/>
      <c r="C58" s="4">
        <v>45407</v>
      </c>
      <c r="D58" s="5" t="s">
        <v>144</v>
      </c>
      <c r="E58" s="7" t="s">
        <v>145</v>
      </c>
      <c r="F58" s="12">
        <v>18.14</v>
      </c>
      <c r="G58" s="15"/>
      <c r="H58" s="25">
        <v>61</v>
      </c>
    </row>
    <row r="59" spans="1:8" ht="30" x14ac:dyDescent="0.25">
      <c r="A59" s="24"/>
      <c r="C59" s="4">
        <v>45432</v>
      </c>
      <c r="D59" s="5" t="s">
        <v>51</v>
      </c>
      <c r="E59" s="7" t="s">
        <v>146</v>
      </c>
      <c r="F59" s="12">
        <v>125</v>
      </c>
      <c r="G59" s="15"/>
      <c r="H59" s="25">
        <v>83</v>
      </c>
    </row>
    <row r="60" spans="1:8" ht="45" x14ac:dyDescent="0.25">
      <c r="A60" s="24"/>
      <c r="C60" s="4">
        <v>45454</v>
      </c>
      <c r="D60" s="5" t="s">
        <v>144</v>
      </c>
      <c r="E60" s="7" t="s">
        <v>142</v>
      </c>
      <c r="F60" s="12">
        <v>1123.95</v>
      </c>
      <c r="G60" s="15"/>
      <c r="H60" s="25">
        <v>108</v>
      </c>
    </row>
    <row r="61" spans="1:8" ht="45" x14ac:dyDescent="0.25">
      <c r="A61" s="24"/>
      <c r="C61" s="4">
        <v>45454</v>
      </c>
      <c r="D61" s="5" t="s">
        <v>144</v>
      </c>
      <c r="E61" s="7" t="s">
        <v>143</v>
      </c>
      <c r="F61" s="12">
        <v>1737.54</v>
      </c>
      <c r="G61" s="15"/>
      <c r="H61" s="25">
        <v>108</v>
      </c>
    </row>
    <row r="62" spans="1:8" ht="30" x14ac:dyDescent="0.25">
      <c r="A62" s="24"/>
      <c r="C62" s="4">
        <v>45476</v>
      </c>
      <c r="D62" s="5" t="s">
        <v>135</v>
      </c>
      <c r="E62" s="7" t="s">
        <v>398</v>
      </c>
      <c r="F62" s="12">
        <f>1587.94+1587.06</f>
        <v>3175</v>
      </c>
      <c r="G62" s="15"/>
      <c r="H62" s="25">
        <v>130</v>
      </c>
    </row>
    <row r="63" spans="1:8" ht="30" x14ac:dyDescent="0.25">
      <c r="A63" s="24"/>
      <c r="C63" s="4">
        <v>45497</v>
      </c>
      <c r="D63" s="5" t="s">
        <v>51</v>
      </c>
      <c r="E63" s="7" t="s">
        <v>147</v>
      </c>
      <c r="F63" s="12">
        <v>327.06</v>
      </c>
      <c r="G63" s="15"/>
      <c r="H63" s="25">
        <v>134</v>
      </c>
    </row>
    <row r="64" spans="1:8" x14ac:dyDescent="0.25">
      <c r="A64" s="24"/>
      <c r="C64" s="4">
        <v>45580</v>
      </c>
      <c r="D64" s="5" t="s">
        <v>51</v>
      </c>
      <c r="E64" s="7" t="s">
        <v>148</v>
      </c>
      <c r="F64" s="12">
        <v>327.94</v>
      </c>
      <c r="G64" s="15"/>
      <c r="H64" s="25">
        <v>181</v>
      </c>
    </row>
    <row r="65" spans="1:10" ht="30" x14ac:dyDescent="0.25">
      <c r="A65" s="24"/>
      <c r="C65" s="4">
        <v>45622</v>
      </c>
      <c r="D65" s="5" t="s">
        <v>51</v>
      </c>
      <c r="E65" s="7" t="s">
        <v>399</v>
      </c>
      <c r="F65" s="12">
        <f>223.76*2</f>
        <v>447.52</v>
      </c>
      <c r="G65" s="15"/>
      <c r="H65" s="25">
        <v>206</v>
      </c>
    </row>
    <row r="66" spans="1:10" ht="30" x14ac:dyDescent="0.25">
      <c r="A66" s="24"/>
      <c r="C66" s="4">
        <v>45637</v>
      </c>
      <c r="D66" s="5" t="s">
        <v>51</v>
      </c>
      <c r="E66" s="7" t="s">
        <v>400</v>
      </c>
      <c r="F66" s="12">
        <f>182.64+182.35</f>
        <v>364.99</v>
      </c>
      <c r="G66" s="15"/>
      <c r="H66" s="25">
        <v>232</v>
      </c>
    </row>
    <row r="67" spans="1:10" x14ac:dyDescent="0.25">
      <c r="A67" s="24"/>
      <c r="C67" s="4">
        <v>45637</v>
      </c>
      <c r="D67" s="5" t="s">
        <v>51</v>
      </c>
      <c r="E67" s="7" t="s">
        <v>401</v>
      </c>
      <c r="F67" s="12">
        <f>207.94+207.06</f>
        <v>415</v>
      </c>
      <c r="G67" s="15"/>
      <c r="H67" s="25">
        <v>232</v>
      </c>
    </row>
    <row r="68" spans="1:10" x14ac:dyDescent="0.25">
      <c r="A68" s="24"/>
      <c r="C68" s="4">
        <v>45655</v>
      </c>
      <c r="D68" s="5" t="s">
        <v>51</v>
      </c>
      <c r="E68" s="7" t="s">
        <v>149</v>
      </c>
      <c r="F68" s="16">
        <v>411.76</v>
      </c>
      <c r="G68" s="15"/>
      <c r="H68" s="25">
        <v>237</v>
      </c>
      <c r="J68" s="8"/>
    </row>
    <row r="69" spans="1:10" x14ac:dyDescent="0.25">
      <c r="A69" s="24"/>
      <c r="F69" s="17">
        <f>SUM(F57:F68)</f>
        <v>11048.880000000001</v>
      </c>
      <c r="G69" s="15"/>
      <c r="H69" s="25"/>
      <c r="J69" s="8"/>
    </row>
    <row r="70" spans="1:10" x14ac:dyDescent="0.25">
      <c r="A70" s="24"/>
      <c r="F70" s="17"/>
      <c r="G70" s="15"/>
      <c r="H70" s="25"/>
      <c r="J70" s="8"/>
    </row>
    <row r="71" spans="1:10" x14ac:dyDescent="0.25">
      <c r="A71" s="24" t="s">
        <v>125</v>
      </c>
      <c r="B71" s="23" t="s">
        <v>330</v>
      </c>
      <c r="C71" s="4">
        <v>45322</v>
      </c>
      <c r="D71" s="5" t="s">
        <v>51</v>
      </c>
      <c r="E71" s="7" t="s">
        <v>124</v>
      </c>
      <c r="F71" s="12">
        <v>458.51</v>
      </c>
      <c r="G71" s="12">
        <v>8.58</v>
      </c>
      <c r="H71" s="25">
        <v>21</v>
      </c>
      <c r="J71" s="8"/>
    </row>
    <row r="72" spans="1:10" x14ac:dyDescent="0.25">
      <c r="A72" s="24"/>
      <c r="C72" s="4">
        <v>45351</v>
      </c>
      <c r="D72" s="5" t="s">
        <v>51</v>
      </c>
      <c r="E72" s="7" t="s">
        <v>124</v>
      </c>
      <c r="F72" s="12">
        <v>363.61</v>
      </c>
      <c r="G72" s="12">
        <v>10.91</v>
      </c>
      <c r="H72" s="25">
        <v>55</v>
      </c>
      <c r="J72" s="8"/>
    </row>
    <row r="73" spans="1:10" x14ac:dyDescent="0.25">
      <c r="A73" s="24"/>
      <c r="C73" s="4">
        <v>45382</v>
      </c>
      <c r="D73" s="5" t="s">
        <v>51</v>
      </c>
      <c r="E73" s="7" t="s">
        <v>124</v>
      </c>
      <c r="F73" s="12">
        <v>267.49</v>
      </c>
      <c r="G73" s="12">
        <v>8.02</v>
      </c>
      <c r="H73" s="25">
        <v>58</v>
      </c>
      <c r="J73" s="8"/>
    </row>
    <row r="74" spans="1:10" x14ac:dyDescent="0.25">
      <c r="A74" s="24"/>
      <c r="C74" s="4">
        <v>45412</v>
      </c>
      <c r="D74" s="5" t="s">
        <v>51</v>
      </c>
      <c r="E74" s="7" t="s">
        <v>124</v>
      </c>
      <c r="F74" s="12">
        <v>1617.77</v>
      </c>
      <c r="G74" s="12">
        <v>48.53</v>
      </c>
      <c r="H74" s="25">
        <v>81</v>
      </c>
      <c r="J74" s="8"/>
    </row>
    <row r="75" spans="1:10" x14ac:dyDescent="0.25">
      <c r="A75" s="24"/>
      <c r="C75" s="4">
        <v>45443</v>
      </c>
      <c r="D75" s="5" t="s">
        <v>51</v>
      </c>
      <c r="E75" s="7" t="s">
        <v>124</v>
      </c>
      <c r="F75" s="12">
        <v>1652.61</v>
      </c>
      <c r="G75" s="12">
        <v>45.09</v>
      </c>
      <c r="H75" s="25">
        <v>106</v>
      </c>
      <c r="J75" s="8"/>
    </row>
    <row r="76" spans="1:10" x14ac:dyDescent="0.25">
      <c r="A76" s="24"/>
      <c r="C76" s="4">
        <v>45473</v>
      </c>
      <c r="D76" s="5" t="s">
        <v>51</v>
      </c>
      <c r="E76" s="7" t="s">
        <v>124</v>
      </c>
      <c r="F76" s="12">
        <v>529.09</v>
      </c>
      <c r="G76" s="12">
        <v>15.87</v>
      </c>
      <c r="H76" s="25">
        <v>127</v>
      </c>
      <c r="J76" s="8"/>
    </row>
    <row r="77" spans="1:10" x14ac:dyDescent="0.25">
      <c r="A77" s="24"/>
      <c r="C77" s="4">
        <v>45504</v>
      </c>
      <c r="D77" s="5" t="s">
        <v>51</v>
      </c>
      <c r="E77" s="7" t="s">
        <v>124</v>
      </c>
      <c r="F77" s="12">
        <v>191.93</v>
      </c>
      <c r="G77" s="12">
        <v>5.76</v>
      </c>
      <c r="H77" s="25">
        <v>150</v>
      </c>
      <c r="J77" s="8"/>
    </row>
    <row r="78" spans="1:10" x14ac:dyDescent="0.25">
      <c r="A78" s="24"/>
      <c r="C78" s="4">
        <v>45535</v>
      </c>
      <c r="D78" s="5" t="s">
        <v>51</v>
      </c>
      <c r="E78" s="7" t="s">
        <v>124</v>
      </c>
      <c r="F78" s="12">
        <v>69.52</v>
      </c>
      <c r="G78" s="12">
        <v>2.09</v>
      </c>
      <c r="H78" s="25">
        <v>164</v>
      </c>
      <c r="J78" s="8"/>
    </row>
    <row r="79" spans="1:10" x14ac:dyDescent="0.25">
      <c r="A79" s="24"/>
      <c r="C79" s="4">
        <v>45565</v>
      </c>
      <c r="D79" s="5" t="s">
        <v>51</v>
      </c>
      <c r="E79" s="7" t="s">
        <v>124</v>
      </c>
      <c r="F79" s="12">
        <v>73.75</v>
      </c>
      <c r="G79" s="12">
        <v>2.21</v>
      </c>
      <c r="H79" s="25">
        <v>178</v>
      </c>
      <c r="J79" s="8"/>
    </row>
    <row r="80" spans="1:10" x14ac:dyDescent="0.25">
      <c r="A80" s="24"/>
      <c r="C80" s="4">
        <v>45596</v>
      </c>
      <c r="D80" s="5" t="s">
        <v>51</v>
      </c>
      <c r="E80" s="7" t="s">
        <v>124</v>
      </c>
      <c r="F80" s="12">
        <v>1151.3399999999999</v>
      </c>
      <c r="G80" s="12">
        <v>46.34</v>
      </c>
      <c r="H80" s="25">
        <v>204</v>
      </c>
      <c r="J80" s="8"/>
    </row>
    <row r="81" spans="1:9" x14ac:dyDescent="0.25">
      <c r="A81" s="24"/>
      <c r="C81" s="4">
        <v>45626</v>
      </c>
      <c r="D81" s="5" t="s">
        <v>51</v>
      </c>
      <c r="E81" s="7" t="s">
        <v>124</v>
      </c>
      <c r="F81" s="12">
        <v>177.15</v>
      </c>
      <c r="G81" s="12">
        <v>5.31</v>
      </c>
      <c r="H81" s="25">
        <v>230</v>
      </c>
    </row>
    <row r="82" spans="1:9" x14ac:dyDescent="0.25">
      <c r="A82" s="24"/>
      <c r="C82" s="4">
        <v>45657</v>
      </c>
      <c r="D82" s="5" t="s">
        <v>51</v>
      </c>
      <c r="E82" s="7" t="s">
        <v>124</v>
      </c>
      <c r="F82" s="16">
        <v>3118.23</v>
      </c>
      <c r="G82" s="12">
        <v>93.96</v>
      </c>
      <c r="H82" s="25">
        <v>239</v>
      </c>
      <c r="I82" s="9"/>
    </row>
    <row r="83" spans="1:9" x14ac:dyDescent="0.25">
      <c r="A83" s="24"/>
      <c r="F83" s="17">
        <f>SUM(F71:F82)</f>
        <v>9671</v>
      </c>
      <c r="H83" s="25"/>
      <c r="I83" s="9"/>
    </row>
    <row r="84" spans="1:9" x14ac:dyDescent="0.25">
      <c r="A84" s="24"/>
      <c r="F84" s="17"/>
      <c r="H84" s="25"/>
      <c r="I84" s="9"/>
    </row>
    <row r="85" spans="1:9" ht="30" x14ac:dyDescent="0.25">
      <c r="A85" s="24" t="s">
        <v>290</v>
      </c>
      <c r="B85" s="18" t="s">
        <v>367</v>
      </c>
      <c r="C85" s="4">
        <v>45615</v>
      </c>
      <c r="D85" s="5" t="s">
        <v>51</v>
      </c>
      <c r="E85" s="7" t="s">
        <v>291</v>
      </c>
      <c r="F85" s="17">
        <v>1210</v>
      </c>
      <c r="G85" s="12">
        <v>84.7</v>
      </c>
      <c r="H85" s="25">
        <v>208</v>
      </c>
      <c r="I85" s="9"/>
    </row>
    <row r="86" spans="1:9" x14ac:dyDescent="0.25">
      <c r="A86" s="24"/>
      <c r="F86" s="17"/>
      <c r="H86" s="25"/>
      <c r="I86" s="9"/>
    </row>
    <row r="87" spans="1:9" x14ac:dyDescent="0.25">
      <c r="A87" s="24" t="s">
        <v>123</v>
      </c>
      <c r="B87" s="23" t="s">
        <v>331</v>
      </c>
      <c r="C87" s="4">
        <v>45322</v>
      </c>
      <c r="D87" s="5" t="s">
        <v>51</v>
      </c>
      <c r="E87" s="7" t="s">
        <v>124</v>
      </c>
      <c r="F87" s="17">
        <v>12</v>
      </c>
      <c r="G87" s="12">
        <v>0.84</v>
      </c>
      <c r="H87" s="25">
        <v>21</v>
      </c>
      <c r="I87" s="9"/>
    </row>
    <row r="88" spans="1:9" x14ac:dyDescent="0.25">
      <c r="A88" s="24"/>
      <c r="F88" s="17"/>
      <c r="H88" s="25"/>
      <c r="I88" s="9"/>
    </row>
    <row r="89" spans="1:9" ht="45" x14ac:dyDescent="0.25">
      <c r="A89" s="24" t="s">
        <v>129</v>
      </c>
      <c r="B89" s="18" t="s">
        <v>368</v>
      </c>
      <c r="C89" s="4">
        <v>45344</v>
      </c>
      <c r="D89" s="5" t="s">
        <v>51</v>
      </c>
      <c r="E89" s="7" t="s">
        <v>130</v>
      </c>
      <c r="F89" s="17">
        <v>75</v>
      </c>
      <c r="H89" s="25">
        <v>24</v>
      </c>
      <c r="I89" s="9"/>
    </row>
    <row r="90" spans="1:9" x14ac:dyDescent="0.25">
      <c r="A90" s="24"/>
      <c r="F90" s="17"/>
      <c r="H90" s="25"/>
      <c r="I90" s="9"/>
    </row>
    <row r="91" spans="1:9" ht="30" x14ac:dyDescent="0.25">
      <c r="A91" s="24" t="s">
        <v>312</v>
      </c>
      <c r="B91" s="18" t="s">
        <v>369</v>
      </c>
      <c r="C91" s="4">
        <v>45656</v>
      </c>
      <c r="D91" s="5" t="s">
        <v>5</v>
      </c>
      <c r="E91" s="7" t="s">
        <v>313</v>
      </c>
      <c r="F91" s="17">
        <v>6426.78</v>
      </c>
      <c r="G91" s="12">
        <v>449.87</v>
      </c>
      <c r="H91" s="25">
        <v>239</v>
      </c>
      <c r="I91" s="9"/>
    </row>
    <row r="92" spans="1:9" x14ac:dyDescent="0.25">
      <c r="A92" s="24"/>
      <c r="F92" s="17"/>
      <c r="H92" s="25"/>
      <c r="I92" s="9"/>
    </row>
    <row r="93" spans="1:9" ht="45" x14ac:dyDescent="0.25">
      <c r="A93" s="24" t="s">
        <v>169</v>
      </c>
      <c r="B93" s="23" t="s">
        <v>332</v>
      </c>
      <c r="C93" s="4">
        <v>45342</v>
      </c>
      <c r="D93" s="5" t="s">
        <v>51</v>
      </c>
      <c r="E93" s="7" t="s">
        <v>170</v>
      </c>
      <c r="F93" s="12">
        <v>4200</v>
      </c>
      <c r="H93" s="25">
        <v>55</v>
      </c>
      <c r="I93" s="9"/>
    </row>
    <row r="94" spans="1:9" ht="30" x14ac:dyDescent="0.25">
      <c r="A94" s="24"/>
      <c r="C94" s="4">
        <v>45441</v>
      </c>
      <c r="D94" s="5" t="s">
        <v>51</v>
      </c>
      <c r="E94" s="7" t="s">
        <v>171</v>
      </c>
      <c r="F94" s="12">
        <v>3432</v>
      </c>
      <c r="H94" s="25">
        <v>84</v>
      </c>
      <c r="I94" s="9"/>
    </row>
    <row r="95" spans="1:9" ht="30" x14ac:dyDescent="0.25">
      <c r="A95" s="24"/>
      <c r="C95" s="4">
        <v>45653</v>
      </c>
      <c r="D95" s="5" t="s">
        <v>51</v>
      </c>
      <c r="E95" s="7" t="s">
        <v>172</v>
      </c>
      <c r="F95" s="16">
        <v>2500</v>
      </c>
      <c r="H95" s="25">
        <v>238</v>
      </c>
      <c r="I95" s="9"/>
    </row>
    <row r="96" spans="1:9" x14ac:dyDescent="0.25">
      <c r="A96" s="24"/>
      <c r="F96" s="17">
        <f>SUM(F93:F95)</f>
        <v>10132</v>
      </c>
      <c r="H96" s="25"/>
      <c r="I96" s="9"/>
    </row>
    <row r="97" spans="1:9" x14ac:dyDescent="0.25">
      <c r="A97" s="24"/>
      <c r="F97" s="17"/>
      <c r="H97" s="25"/>
      <c r="I97" s="9"/>
    </row>
    <row r="98" spans="1:9" ht="30" x14ac:dyDescent="0.25">
      <c r="A98" s="24" t="s">
        <v>280</v>
      </c>
      <c r="B98" s="23" t="s">
        <v>333</v>
      </c>
      <c r="C98" s="4">
        <v>45575</v>
      </c>
      <c r="D98" s="5" t="s">
        <v>51</v>
      </c>
      <c r="E98" s="7" t="s">
        <v>281</v>
      </c>
      <c r="F98" s="12">
        <v>39.950000000000003</v>
      </c>
      <c r="H98" s="25">
        <v>179</v>
      </c>
      <c r="I98" s="9"/>
    </row>
    <row r="99" spans="1:9" ht="30" x14ac:dyDescent="0.25">
      <c r="A99" s="24"/>
      <c r="C99" s="4">
        <v>45646</v>
      </c>
      <c r="D99" s="5" t="s">
        <v>51</v>
      </c>
      <c r="E99" s="7" t="s">
        <v>282</v>
      </c>
      <c r="F99" s="16">
        <v>25.82</v>
      </c>
      <c r="H99" s="25">
        <v>235</v>
      </c>
      <c r="I99" s="9"/>
    </row>
    <row r="100" spans="1:9" x14ac:dyDescent="0.25">
      <c r="A100" s="24"/>
      <c r="F100" s="17">
        <f>SUM(F98:F99)</f>
        <v>65.77000000000001</v>
      </c>
      <c r="H100" s="25"/>
      <c r="I100" s="9"/>
    </row>
    <row r="101" spans="1:9" x14ac:dyDescent="0.25">
      <c r="A101" s="24"/>
      <c r="F101" s="17"/>
      <c r="H101" s="25"/>
      <c r="I101" s="9"/>
    </row>
    <row r="102" spans="1:9" x14ac:dyDescent="0.25">
      <c r="A102" s="24" t="s">
        <v>254</v>
      </c>
      <c r="B102" s="23" t="s">
        <v>335</v>
      </c>
      <c r="C102" s="4">
        <v>45482</v>
      </c>
      <c r="D102" s="5" t="s">
        <v>5</v>
      </c>
      <c r="E102" s="7" t="s">
        <v>255</v>
      </c>
      <c r="F102" s="12">
        <v>143</v>
      </c>
      <c r="G102" s="12">
        <v>10.01</v>
      </c>
      <c r="H102" s="25">
        <v>132</v>
      </c>
    </row>
    <row r="103" spans="1:9" x14ac:dyDescent="0.25">
      <c r="A103" s="24"/>
      <c r="C103" s="4">
        <v>45509</v>
      </c>
      <c r="D103" s="5" t="s">
        <v>5</v>
      </c>
      <c r="E103" s="7" t="s">
        <v>256</v>
      </c>
      <c r="F103" s="12">
        <v>72</v>
      </c>
      <c r="G103" s="12">
        <v>5.04</v>
      </c>
      <c r="H103" s="25">
        <v>151</v>
      </c>
    </row>
    <row r="104" spans="1:9" ht="30" x14ac:dyDescent="0.25">
      <c r="A104" s="24"/>
      <c r="C104" s="4">
        <v>45637</v>
      </c>
      <c r="D104" s="5" t="s">
        <v>5</v>
      </c>
      <c r="E104" s="7" t="s">
        <v>257</v>
      </c>
      <c r="F104" s="12">
        <v>9864</v>
      </c>
      <c r="G104" s="12">
        <v>690.48</v>
      </c>
      <c r="H104" s="25">
        <v>232</v>
      </c>
    </row>
    <row r="105" spans="1:9" x14ac:dyDescent="0.25">
      <c r="A105" s="24"/>
      <c r="C105" s="4">
        <v>45649</v>
      </c>
      <c r="D105" s="5" t="s">
        <v>5</v>
      </c>
      <c r="E105" s="7" t="s">
        <v>258</v>
      </c>
      <c r="F105" s="16">
        <v>19.649999999999999</v>
      </c>
      <c r="G105" s="12">
        <v>1.38</v>
      </c>
      <c r="H105" s="25">
        <v>236</v>
      </c>
    </row>
    <row r="106" spans="1:9" x14ac:dyDescent="0.25">
      <c r="A106" s="24"/>
      <c r="F106" s="17">
        <f>SUM(F102:F105)</f>
        <v>10098.65</v>
      </c>
      <c r="H106" s="25"/>
    </row>
    <row r="107" spans="1:9" x14ac:dyDescent="0.25">
      <c r="A107" s="24"/>
      <c r="F107" s="17"/>
      <c r="H107" s="25"/>
    </row>
    <row r="108" spans="1:9" x14ac:dyDescent="0.25">
      <c r="A108" s="24" t="s">
        <v>199</v>
      </c>
      <c r="B108" s="23" t="s">
        <v>334</v>
      </c>
      <c r="C108" s="4">
        <v>45411</v>
      </c>
      <c r="D108" s="5" t="s">
        <v>5</v>
      </c>
      <c r="E108" s="7" t="s">
        <v>200</v>
      </c>
      <c r="F108" s="12">
        <v>285</v>
      </c>
      <c r="G108" s="12">
        <v>19.95</v>
      </c>
      <c r="H108" s="25">
        <v>61</v>
      </c>
    </row>
    <row r="109" spans="1:9" ht="30" x14ac:dyDescent="0.25">
      <c r="A109" s="24"/>
      <c r="C109" s="4">
        <v>45457</v>
      </c>
      <c r="D109" s="5" t="s">
        <v>5</v>
      </c>
      <c r="E109" s="7" t="s">
        <v>201</v>
      </c>
      <c r="F109" s="12">
        <v>10</v>
      </c>
      <c r="G109" s="12">
        <v>0.7</v>
      </c>
      <c r="H109" s="25">
        <v>130</v>
      </c>
    </row>
    <row r="110" spans="1:9" ht="14.25" customHeight="1" x14ac:dyDescent="0.25">
      <c r="A110" s="24"/>
      <c r="C110" s="4">
        <v>45492</v>
      </c>
      <c r="D110" s="5" t="s">
        <v>5</v>
      </c>
      <c r="E110" s="7" t="s">
        <v>202</v>
      </c>
      <c r="F110" s="12">
        <v>2760</v>
      </c>
      <c r="H110" s="25">
        <v>133</v>
      </c>
    </row>
    <row r="111" spans="1:9" ht="30" x14ac:dyDescent="0.25">
      <c r="A111" s="24"/>
      <c r="C111" s="4">
        <v>45594</v>
      </c>
      <c r="D111" s="5" t="s">
        <v>5</v>
      </c>
      <c r="E111" s="7" t="s">
        <v>203</v>
      </c>
      <c r="F111" s="12">
        <v>10</v>
      </c>
      <c r="G111" s="12">
        <v>0.7</v>
      </c>
      <c r="H111" s="25">
        <v>184</v>
      </c>
    </row>
    <row r="112" spans="1:9" ht="30" x14ac:dyDescent="0.25">
      <c r="A112" s="24"/>
      <c r="C112" s="4">
        <v>45594</v>
      </c>
      <c r="D112" s="5" t="s">
        <v>5</v>
      </c>
      <c r="E112" s="7" t="s">
        <v>204</v>
      </c>
      <c r="F112" s="12">
        <v>1540</v>
      </c>
      <c r="G112" s="12">
        <v>107.8</v>
      </c>
      <c r="H112" s="25">
        <v>184</v>
      </c>
    </row>
    <row r="113" spans="1:8" ht="30" x14ac:dyDescent="0.25">
      <c r="A113" s="24"/>
      <c r="C113" s="4">
        <v>45617</v>
      </c>
      <c r="D113" s="5" t="s">
        <v>5</v>
      </c>
      <c r="E113" s="7" t="s">
        <v>205</v>
      </c>
      <c r="F113" s="12">
        <v>3300</v>
      </c>
      <c r="H113" s="25">
        <v>206</v>
      </c>
    </row>
    <row r="114" spans="1:8" ht="30" x14ac:dyDescent="0.25">
      <c r="A114" s="24"/>
      <c r="C114" s="4">
        <v>45630</v>
      </c>
      <c r="D114" s="5" t="s">
        <v>5</v>
      </c>
      <c r="E114" s="7" t="s">
        <v>206</v>
      </c>
      <c r="F114" s="12">
        <v>1851</v>
      </c>
      <c r="H114" s="25">
        <v>231</v>
      </c>
    </row>
    <row r="115" spans="1:8" ht="30" x14ac:dyDescent="0.25">
      <c r="A115" s="24"/>
      <c r="C115" s="4">
        <v>45637</v>
      </c>
      <c r="D115" s="5" t="s">
        <v>5</v>
      </c>
      <c r="E115" s="7" t="s">
        <v>207</v>
      </c>
      <c r="F115" s="12">
        <v>1272</v>
      </c>
      <c r="G115" s="12">
        <v>89.04</v>
      </c>
      <c r="H115" s="25">
        <v>232</v>
      </c>
    </row>
    <row r="116" spans="1:8" ht="30" x14ac:dyDescent="0.25">
      <c r="A116" s="24"/>
      <c r="C116" s="4">
        <v>45652</v>
      </c>
      <c r="D116" s="5" t="s">
        <v>5</v>
      </c>
      <c r="E116" s="7" t="s">
        <v>208</v>
      </c>
      <c r="F116" s="12">
        <v>2596</v>
      </c>
      <c r="H116" s="25">
        <v>236</v>
      </c>
    </row>
    <row r="117" spans="1:8" ht="30" x14ac:dyDescent="0.25">
      <c r="A117" s="24"/>
      <c r="C117" s="4">
        <v>45653</v>
      </c>
      <c r="D117" s="5" t="s">
        <v>5</v>
      </c>
      <c r="E117" s="7" t="s">
        <v>209</v>
      </c>
      <c r="F117" s="16">
        <v>7644</v>
      </c>
      <c r="H117" s="25">
        <v>238</v>
      </c>
    </row>
    <row r="118" spans="1:8" x14ac:dyDescent="0.25">
      <c r="A118" s="24"/>
      <c r="F118" s="17">
        <f>SUM(F108:F117)</f>
        <v>21268</v>
      </c>
      <c r="H118" s="25"/>
    </row>
    <row r="119" spans="1:8" x14ac:dyDescent="0.25">
      <c r="A119" s="24"/>
      <c r="F119" s="17"/>
      <c r="H119" s="25"/>
    </row>
    <row r="120" spans="1:8" x14ac:dyDescent="0.25">
      <c r="A120" s="27" t="s">
        <v>44</v>
      </c>
      <c r="B120" s="23" t="s">
        <v>336</v>
      </c>
      <c r="C120" s="4">
        <v>45322</v>
      </c>
      <c r="D120" s="5" t="s">
        <v>5</v>
      </c>
      <c r="E120" s="7" t="s">
        <v>45</v>
      </c>
      <c r="F120" s="12">
        <v>45.48</v>
      </c>
      <c r="G120" s="12">
        <v>0.67</v>
      </c>
      <c r="H120" s="25">
        <v>6</v>
      </c>
    </row>
    <row r="121" spans="1:8" x14ac:dyDescent="0.25">
      <c r="A121" s="27"/>
      <c r="B121" s="19"/>
      <c r="C121" s="4">
        <v>45378</v>
      </c>
      <c r="D121" s="5" t="s">
        <v>5</v>
      </c>
      <c r="E121" s="7" t="s">
        <v>46</v>
      </c>
      <c r="F121" s="12">
        <v>43.95</v>
      </c>
      <c r="G121" s="12">
        <v>0.63</v>
      </c>
      <c r="H121" s="25">
        <v>42</v>
      </c>
    </row>
    <row r="122" spans="1:8" x14ac:dyDescent="0.25">
      <c r="A122" s="27"/>
      <c r="B122" s="19"/>
      <c r="C122" s="4">
        <v>45441</v>
      </c>
      <c r="D122" s="5" t="s">
        <v>5</v>
      </c>
      <c r="E122" s="7" t="s">
        <v>47</v>
      </c>
      <c r="F122" s="12">
        <v>43.95</v>
      </c>
      <c r="G122" s="12">
        <v>0.63</v>
      </c>
      <c r="H122" s="25">
        <v>83</v>
      </c>
    </row>
    <row r="123" spans="1:8" x14ac:dyDescent="0.25">
      <c r="A123" s="27"/>
      <c r="B123" s="19"/>
      <c r="C123" s="4">
        <v>45504</v>
      </c>
      <c r="D123" s="5" t="s">
        <v>5</v>
      </c>
      <c r="E123" s="7" t="s">
        <v>48</v>
      </c>
      <c r="F123" s="12">
        <v>47.02</v>
      </c>
      <c r="G123" s="12">
        <v>0.67</v>
      </c>
      <c r="H123" s="25">
        <v>150</v>
      </c>
    </row>
    <row r="124" spans="1:8" x14ac:dyDescent="0.25">
      <c r="A124" s="27"/>
      <c r="B124" s="19"/>
      <c r="C124" s="4">
        <v>45565</v>
      </c>
      <c r="D124" s="5" t="s">
        <v>5</v>
      </c>
      <c r="E124" s="7" t="s">
        <v>49</v>
      </c>
      <c r="F124" s="12">
        <v>45.01</v>
      </c>
      <c r="G124" s="12">
        <v>0.69</v>
      </c>
      <c r="H124" s="25">
        <v>167</v>
      </c>
    </row>
    <row r="125" spans="1:8" x14ac:dyDescent="0.25">
      <c r="A125" s="27"/>
      <c r="B125" s="19"/>
      <c r="C125" s="4">
        <v>45624</v>
      </c>
      <c r="D125" s="5" t="s">
        <v>5</v>
      </c>
      <c r="E125" s="7" t="s">
        <v>50</v>
      </c>
      <c r="F125" s="16">
        <v>26.42</v>
      </c>
      <c r="G125" s="12">
        <v>0.33</v>
      </c>
      <c r="H125" s="25">
        <v>209</v>
      </c>
    </row>
    <row r="126" spans="1:8" x14ac:dyDescent="0.25">
      <c r="A126" s="27"/>
      <c r="B126" s="19"/>
      <c r="F126" s="17">
        <f>SUM(F120:F125)</f>
        <v>251.82999999999998</v>
      </c>
      <c r="H126" s="25"/>
    </row>
    <row r="127" spans="1:8" x14ac:dyDescent="0.25">
      <c r="A127" s="27"/>
      <c r="B127" s="19"/>
      <c r="F127" s="17"/>
      <c r="H127" s="25"/>
    </row>
    <row r="128" spans="1:8" x14ac:dyDescent="0.25">
      <c r="A128" s="24" t="s">
        <v>30</v>
      </c>
      <c r="B128" s="23" t="s">
        <v>337</v>
      </c>
      <c r="C128" s="4">
        <v>45295</v>
      </c>
      <c r="D128" s="5" t="s">
        <v>5</v>
      </c>
      <c r="E128" s="3" t="s">
        <v>31</v>
      </c>
      <c r="F128" s="12">
        <f>37.18+0.85</f>
        <v>38.03</v>
      </c>
      <c r="G128" s="12">
        <f>1.12+0.06</f>
        <v>1.1800000000000002</v>
      </c>
      <c r="H128" s="25">
        <v>3</v>
      </c>
    </row>
    <row r="129" spans="1:8" x14ac:dyDescent="0.25">
      <c r="A129" s="24"/>
      <c r="C129" s="4">
        <v>45322</v>
      </c>
      <c r="D129" s="5" t="s">
        <v>5</v>
      </c>
      <c r="E129" s="3" t="s">
        <v>32</v>
      </c>
      <c r="F129" s="12">
        <f>26.17+0.72</f>
        <v>26.89</v>
      </c>
      <c r="G129" s="12">
        <f>0.79+0.05</f>
        <v>0.84000000000000008</v>
      </c>
      <c r="H129" s="25">
        <v>21</v>
      </c>
    </row>
    <row r="130" spans="1:8" x14ac:dyDescent="0.25">
      <c r="A130" s="24"/>
      <c r="C130" s="4">
        <v>45351</v>
      </c>
      <c r="D130" s="5" t="s">
        <v>5</v>
      </c>
      <c r="E130" s="3" t="s">
        <v>33</v>
      </c>
      <c r="F130" s="12">
        <f>27.24+0.85</f>
        <v>28.09</v>
      </c>
      <c r="G130" s="12">
        <f>0.82+0.06</f>
        <v>0.87999999999999989</v>
      </c>
      <c r="H130" s="25">
        <v>55</v>
      </c>
    </row>
    <row r="131" spans="1:8" x14ac:dyDescent="0.25">
      <c r="A131" s="24"/>
      <c r="C131" s="4">
        <v>45379</v>
      </c>
      <c r="D131" s="5" t="s">
        <v>5</v>
      </c>
      <c r="E131" s="3" t="s">
        <v>34</v>
      </c>
      <c r="F131" s="12">
        <f>20.69+0.74</f>
        <v>21.43</v>
      </c>
      <c r="G131" s="12">
        <f>0.62+0.05</f>
        <v>0.67</v>
      </c>
      <c r="H131" s="25">
        <v>58</v>
      </c>
    </row>
    <row r="132" spans="1:8" x14ac:dyDescent="0.25">
      <c r="A132" s="24"/>
      <c r="C132" s="4">
        <v>45408</v>
      </c>
      <c r="D132" s="5" t="s">
        <v>5</v>
      </c>
      <c r="E132" s="3" t="s">
        <v>35</v>
      </c>
      <c r="F132" s="12">
        <f>19.33+0.8</f>
        <v>20.13</v>
      </c>
      <c r="G132" s="12">
        <f>0.58+0.06</f>
        <v>0.6399999999999999</v>
      </c>
      <c r="H132" s="25">
        <v>81</v>
      </c>
    </row>
    <row r="133" spans="1:8" x14ac:dyDescent="0.25">
      <c r="A133" s="24"/>
      <c r="C133" s="4">
        <v>45442</v>
      </c>
      <c r="D133" s="5" t="s">
        <v>5</v>
      </c>
      <c r="E133" s="3" t="s">
        <v>36</v>
      </c>
      <c r="F133" s="12">
        <f>26.53+0.9</f>
        <v>27.43</v>
      </c>
      <c r="G133" s="12">
        <f>0.8+0.06</f>
        <v>0.8600000000000001</v>
      </c>
      <c r="H133" s="25">
        <v>106</v>
      </c>
    </row>
    <row r="134" spans="1:8" x14ac:dyDescent="0.25">
      <c r="A134" s="24"/>
      <c r="C134" s="4">
        <v>45472</v>
      </c>
      <c r="D134" s="5" t="s">
        <v>5</v>
      </c>
      <c r="E134" s="3" t="s">
        <v>37</v>
      </c>
      <c r="F134" s="12">
        <f>24.14+0.72</f>
        <v>24.86</v>
      </c>
      <c r="G134" s="12">
        <f>0.72+0.05</f>
        <v>0.77</v>
      </c>
      <c r="H134" s="25">
        <v>130</v>
      </c>
    </row>
    <row r="135" spans="1:8" x14ac:dyDescent="0.25">
      <c r="A135" s="24"/>
      <c r="C135" s="4">
        <v>45500</v>
      </c>
      <c r="D135" s="5" t="s">
        <v>5</v>
      </c>
      <c r="E135" s="3" t="s">
        <v>38</v>
      </c>
      <c r="F135" s="12">
        <f>34.2+0.82</f>
        <v>35.020000000000003</v>
      </c>
      <c r="G135" s="12">
        <f>1.03+0.06</f>
        <v>1.0900000000000001</v>
      </c>
      <c r="H135" s="25">
        <v>150</v>
      </c>
    </row>
    <row r="136" spans="1:8" x14ac:dyDescent="0.25">
      <c r="A136" s="24"/>
      <c r="C136" s="4">
        <v>45533</v>
      </c>
      <c r="D136" s="5" t="s">
        <v>5</v>
      </c>
      <c r="E136" s="3" t="s">
        <v>39</v>
      </c>
      <c r="F136" s="12">
        <f>34.68+0.88</f>
        <v>35.56</v>
      </c>
      <c r="G136" s="12">
        <f>1.04+0.06</f>
        <v>1.1000000000000001</v>
      </c>
      <c r="H136" s="25">
        <v>152</v>
      </c>
    </row>
    <row r="137" spans="1:8" x14ac:dyDescent="0.25">
      <c r="A137" s="24"/>
      <c r="C137" s="4">
        <v>45563</v>
      </c>
      <c r="D137" s="5" t="s">
        <v>5</v>
      </c>
      <c r="E137" s="3" t="s">
        <v>40</v>
      </c>
      <c r="F137" s="12">
        <f>28.66+0.77</f>
        <v>29.43</v>
      </c>
      <c r="G137" s="12">
        <f>0.86+0.05</f>
        <v>0.91</v>
      </c>
      <c r="H137" s="25">
        <v>178</v>
      </c>
    </row>
    <row r="138" spans="1:8" x14ac:dyDescent="0.25">
      <c r="A138" s="24"/>
      <c r="C138" s="4">
        <v>45593</v>
      </c>
      <c r="D138" s="5" t="s">
        <v>5</v>
      </c>
      <c r="E138" s="3" t="s">
        <v>41</v>
      </c>
      <c r="F138" s="12">
        <f>37.71+0.77</f>
        <v>38.480000000000004</v>
      </c>
      <c r="G138" s="12">
        <f>1.13+0.05</f>
        <v>1.18</v>
      </c>
      <c r="H138" s="25">
        <v>204</v>
      </c>
    </row>
    <row r="139" spans="1:8" x14ac:dyDescent="0.25">
      <c r="A139" s="24"/>
      <c r="C139" s="4">
        <v>45626</v>
      </c>
      <c r="D139" s="5" t="s">
        <v>5</v>
      </c>
      <c r="E139" s="3" t="s">
        <v>42</v>
      </c>
      <c r="F139" s="12">
        <f>37.02+0.88</f>
        <v>37.900000000000006</v>
      </c>
      <c r="G139" s="12">
        <f>1.11+0.06</f>
        <v>1.1700000000000002</v>
      </c>
      <c r="H139" s="25">
        <v>230</v>
      </c>
    </row>
    <row r="140" spans="1:8" x14ac:dyDescent="0.25">
      <c r="A140" s="24"/>
      <c r="C140" s="4">
        <v>45654</v>
      </c>
      <c r="D140" s="5" t="s">
        <v>5</v>
      </c>
      <c r="E140" s="3" t="s">
        <v>43</v>
      </c>
      <c r="F140" s="16">
        <f>44+0.8</f>
        <v>44.8</v>
      </c>
      <c r="G140" s="12">
        <f>1.32+0.06</f>
        <v>1.3800000000000001</v>
      </c>
      <c r="H140" s="25">
        <v>239</v>
      </c>
    </row>
    <row r="141" spans="1:8" x14ac:dyDescent="0.25">
      <c r="A141" s="24"/>
      <c r="E141" s="3"/>
      <c r="F141" s="17">
        <f>SUM(F128:F140)</f>
        <v>408.05000000000013</v>
      </c>
      <c r="H141" s="25"/>
    </row>
    <row r="142" spans="1:8" x14ac:dyDescent="0.25">
      <c r="A142" s="24"/>
      <c r="E142" s="3"/>
      <c r="F142" s="17"/>
      <c r="H142" s="25"/>
    </row>
    <row r="143" spans="1:8" ht="45" x14ac:dyDescent="0.25">
      <c r="A143" s="24" t="s">
        <v>196</v>
      </c>
      <c r="B143" s="23" t="s">
        <v>338</v>
      </c>
      <c r="C143" s="4">
        <v>45408</v>
      </c>
      <c r="D143" s="5" t="s">
        <v>51</v>
      </c>
      <c r="E143" s="7" t="s">
        <v>403</v>
      </c>
      <c r="F143" s="12">
        <f>5410+4730</f>
        <v>10140</v>
      </c>
      <c r="G143" s="12">
        <v>378.7</v>
      </c>
      <c r="H143" s="25">
        <v>61</v>
      </c>
    </row>
    <row r="144" spans="1:8" ht="45" x14ac:dyDescent="0.25">
      <c r="A144" s="24"/>
      <c r="C144" s="4">
        <v>45422</v>
      </c>
      <c r="D144" s="5" t="s">
        <v>51</v>
      </c>
      <c r="E144" s="7" t="s">
        <v>404</v>
      </c>
      <c r="F144" s="12">
        <f>4837.5+1558.88</f>
        <v>6396.38</v>
      </c>
      <c r="G144" s="12">
        <v>338.63</v>
      </c>
      <c r="H144" s="25">
        <v>82</v>
      </c>
    </row>
    <row r="145" spans="1:8" ht="30" x14ac:dyDescent="0.25">
      <c r="A145" s="24"/>
      <c r="C145" s="4">
        <v>45449</v>
      </c>
      <c r="D145" s="5" t="s">
        <v>51</v>
      </c>
      <c r="E145" s="7" t="s">
        <v>197</v>
      </c>
      <c r="F145" s="12">
        <f>5077.15+3522.85</f>
        <v>8600</v>
      </c>
      <c r="G145" s="12">
        <v>355.4</v>
      </c>
      <c r="H145" s="25">
        <v>107</v>
      </c>
    </row>
    <row r="146" spans="1:8" ht="30" x14ac:dyDescent="0.25">
      <c r="A146" s="24"/>
      <c r="C146" s="4">
        <v>45579</v>
      </c>
      <c r="D146" s="5" t="s">
        <v>51</v>
      </c>
      <c r="E146" s="7" t="s">
        <v>198</v>
      </c>
      <c r="F146" s="12">
        <f>4920+2555</f>
        <v>7475</v>
      </c>
      <c r="G146" s="12">
        <v>344.4</v>
      </c>
      <c r="H146" s="25">
        <v>180</v>
      </c>
    </row>
    <row r="147" spans="1:8" ht="30" x14ac:dyDescent="0.25">
      <c r="A147" s="24"/>
      <c r="C147" s="4">
        <v>45579</v>
      </c>
      <c r="D147" s="5" t="s">
        <v>51</v>
      </c>
      <c r="E147" s="7" t="s">
        <v>405</v>
      </c>
      <c r="F147" s="12">
        <f>7495+7228</f>
        <v>14723</v>
      </c>
      <c r="G147" s="12">
        <v>524.65</v>
      </c>
      <c r="H147" s="25">
        <v>204</v>
      </c>
    </row>
    <row r="148" spans="1:8" ht="30" x14ac:dyDescent="0.25">
      <c r="A148" s="24"/>
      <c r="C148" s="4">
        <v>45579</v>
      </c>
      <c r="D148" s="5" t="s">
        <v>51</v>
      </c>
      <c r="E148" s="7" t="s">
        <v>406</v>
      </c>
      <c r="F148" s="16">
        <f>3815+1344</f>
        <v>5159</v>
      </c>
      <c r="G148" s="12">
        <v>267.05</v>
      </c>
      <c r="H148" s="25">
        <v>230</v>
      </c>
    </row>
    <row r="149" spans="1:8" x14ac:dyDescent="0.25">
      <c r="A149" s="24"/>
      <c r="F149" s="17">
        <f>SUM(F143:F148)</f>
        <v>52493.380000000005</v>
      </c>
      <c r="H149" s="25"/>
    </row>
    <row r="150" spans="1:8" x14ac:dyDescent="0.25">
      <c r="A150" s="24"/>
      <c r="F150" s="17"/>
      <c r="H150" s="25"/>
    </row>
    <row r="151" spans="1:8" ht="60" x14ac:dyDescent="0.25">
      <c r="A151" s="24" t="s">
        <v>300</v>
      </c>
      <c r="B151" s="18" t="s">
        <v>370</v>
      </c>
      <c r="C151" s="4">
        <v>45649</v>
      </c>
      <c r="D151" s="5" t="s">
        <v>51</v>
      </c>
      <c r="E151" s="7" t="s">
        <v>301</v>
      </c>
      <c r="F151" s="17">
        <v>1000</v>
      </c>
      <c r="H151" s="25">
        <v>236</v>
      </c>
    </row>
    <row r="152" spans="1:8" x14ac:dyDescent="0.25">
      <c r="A152" s="24"/>
      <c r="F152" s="17"/>
      <c r="H152" s="25"/>
    </row>
    <row r="153" spans="1:8" ht="30" x14ac:dyDescent="0.25">
      <c r="A153" s="24" t="s">
        <v>225</v>
      </c>
      <c r="B153" s="18" t="s">
        <v>371</v>
      </c>
      <c r="C153" s="4">
        <v>45446</v>
      </c>
      <c r="D153" s="5" t="s">
        <v>51</v>
      </c>
      <c r="E153" s="7" t="s">
        <v>226</v>
      </c>
      <c r="F153" s="17">
        <v>150</v>
      </c>
      <c r="H153" s="25">
        <v>106</v>
      </c>
    </row>
    <row r="154" spans="1:8" x14ac:dyDescent="0.25">
      <c r="A154" s="24"/>
      <c r="F154" s="17"/>
      <c r="H154" s="25"/>
    </row>
    <row r="155" spans="1:8" x14ac:dyDescent="0.25">
      <c r="A155" s="24" t="s">
        <v>276</v>
      </c>
      <c r="B155" s="23" t="s">
        <v>339</v>
      </c>
      <c r="C155" s="4">
        <v>45586</v>
      </c>
      <c r="D155" s="5" t="s">
        <v>51</v>
      </c>
      <c r="E155" s="7" t="s">
        <v>277</v>
      </c>
      <c r="F155" s="17">
        <v>202.94</v>
      </c>
      <c r="G155" s="12">
        <v>14.21</v>
      </c>
      <c r="H155" s="25">
        <v>182</v>
      </c>
    </row>
    <row r="156" spans="1:8" x14ac:dyDescent="0.25">
      <c r="A156" s="24"/>
      <c r="F156" s="17"/>
      <c r="H156" s="25"/>
    </row>
    <row r="157" spans="1:8" x14ac:dyDescent="0.25">
      <c r="A157" s="24" t="s">
        <v>89</v>
      </c>
      <c r="B157" s="23" t="s">
        <v>340</v>
      </c>
      <c r="C157" s="4">
        <v>45322</v>
      </c>
      <c r="D157" s="5" t="s">
        <v>51</v>
      </c>
      <c r="E157" s="7" t="s">
        <v>90</v>
      </c>
      <c r="F157" s="12">
        <v>21.12</v>
      </c>
      <c r="H157" s="25">
        <v>6</v>
      </c>
    </row>
    <row r="158" spans="1:8" x14ac:dyDescent="0.25">
      <c r="A158" s="24"/>
      <c r="C158" s="4">
        <v>45351</v>
      </c>
      <c r="D158" s="5" t="s">
        <v>51</v>
      </c>
      <c r="E158" s="7" t="s">
        <v>91</v>
      </c>
      <c r="F158" s="12">
        <v>26</v>
      </c>
      <c r="H158" s="25">
        <v>25</v>
      </c>
    </row>
    <row r="159" spans="1:8" ht="30" x14ac:dyDescent="0.25">
      <c r="A159" s="24"/>
      <c r="C159" s="4">
        <v>45382</v>
      </c>
      <c r="D159" s="5" t="s">
        <v>51</v>
      </c>
      <c r="E159" s="7" t="s">
        <v>92</v>
      </c>
      <c r="F159" s="12">
        <v>365.11</v>
      </c>
      <c r="H159" s="25">
        <v>42</v>
      </c>
    </row>
    <row r="160" spans="1:8" ht="30" x14ac:dyDescent="0.25">
      <c r="A160" s="24"/>
      <c r="C160" s="4">
        <v>45565</v>
      </c>
      <c r="D160" s="5" t="s">
        <v>51</v>
      </c>
      <c r="E160" s="7" t="s">
        <v>93</v>
      </c>
      <c r="F160" s="16">
        <v>12</v>
      </c>
      <c r="H160" s="25">
        <v>178</v>
      </c>
    </row>
    <row r="161" spans="1:8" x14ac:dyDescent="0.25">
      <c r="A161" s="24"/>
      <c r="F161" s="17">
        <f>SUM(F157:F160)</f>
        <v>424.23</v>
      </c>
      <c r="H161" s="25"/>
    </row>
    <row r="162" spans="1:8" x14ac:dyDescent="0.25">
      <c r="A162" s="24"/>
      <c r="F162" s="17"/>
      <c r="H162" s="25"/>
    </row>
    <row r="163" spans="1:8" x14ac:dyDescent="0.25">
      <c r="A163" s="24" t="s">
        <v>94</v>
      </c>
      <c r="B163" s="23" t="s">
        <v>341</v>
      </c>
      <c r="C163" s="4">
        <v>45307</v>
      </c>
      <c r="D163" s="5" t="s">
        <v>51</v>
      </c>
      <c r="E163" s="7" t="s">
        <v>95</v>
      </c>
      <c r="F163" s="12">
        <v>1.86</v>
      </c>
      <c r="G163" s="12">
        <v>0.13</v>
      </c>
      <c r="H163" s="25">
        <v>5</v>
      </c>
    </row>
    <row r="164" spans="1:8" x14ac:dyDescent="0.25">
      <c r="A164" s="24"/>
      <c r="C164" s="4">
        <v>45338</v>
      </c>
      <c r="D164" s="5" t="s">
        <v>51</v>
      </c>
      <c r="E164" s="7" t="s">
        <v>96</v>
      </c>
      <c r="F164" s="12">
        <v>1.86</v>
      </c>
      <c r="G164" s="12">
        <v>0.13</v>
      </c>
      <c r="H164" s="25">
        <v>23</v>
      </c>
    </row>
    <row r="165" spans="1:8" x14ac:dyDescent="0.25">
      <c r="A165" s="24"/>
      <c r="C165" s="4">
        <v>45367</v>
      </c>
      <c r="D165" s="5" t="s">
        <v>51</v>
      </c>
      <c r="E165" s="7" t="s">
        <v>97</v>
      </c>
      <c r="F165" s="12">
        <v>1.86</v>
      </c>
      <c r="G165" s="12">
        <v>0.13</v>
      </c>
      <c r="H165" s="25">
        <v>40</v>
      </c>
    </row>
    <row r="166" spans="1:8" x14ac:dyDescent="0.25">
      <c r="A166" s="24"/>
      <c r="C166" s="4">
        <v>45398</v>
      </c>
      <c r="D166" s="5" t="s">
        <v>51</v>
      </c>
      <c r="E166" s="7" t="s">
        <v>98</v>
      </c>
      <c r="F166" s="12">
        <v>1.86</v>
      </c>
      <c r="G166" s="12">
        <v>0.13</v>
      </c>
      <c r="H166" s="25">
        <v>59</v>
      </c>
    </row>
    <row r="167" spans="1:8" x14ac:dyDescent="0.25">
      <c r="A167" s="24"/>
      <c r="C167" s="4">
        <v>45428</v>
      </c>
      <c r="D167" s="5" t="s">
        <v>51</v>
      </c>
      <c r="E167" s="7" t="s">
        <v>99</v>
      </c>
      <c r="F167" s="12">
        <v>1.86</v>
      </c>
      <c r="G167" s="12">
        <v>0.13</v>
      </c>
      <c r="H167" s="25">
        <v>82</v>
      </c>
    </row>
    <row r="168" spans="1:8" x14ac:dyDescent="0.25">
      <c r="A168" s="24"/>
      <c r="C168" s="4">
        <v>45459</v>
      </c>
      <c r="D168" s="5" t="s">
        <v>51</v>
      </c>
      <c r="E168" s="7" t="s">
        <v>100</v>
      </c>
      <c r="F168" s="12">
        <v>1.86</v>
      </c>
      <c r="G168" s="12">
        <v>0.13</v>
      </c>
      <c r="H168" s="25">
        <v>110</v>
      </c>
    </row>
    <row r="169" spans="1:8" x14ac:dyDescent="0.25">
      <c r="A169" s="24"/>
      <c r="C169" s="4">
        <v>45489</v>
      </c>
      <c r="D169" s="5" t="s">
        <v>51</v>
      </c>
      <c r="E169" s="7" t="s">
        <v>101</v>
      </c>
      <c r="F169" s="12">
        <v>1.86</v>
      </c>
      <c r="G169" s="12">
        <v>0.13</v>
      </c>
      <c r="H169" s="25">
        <v>132</v>
      </c>
    </row>
    <row r="170" spans="1:8" x14ac:dyDescent="0.25">
      <c r="A170" s="24"/>
      <c r="C170" s="4">
        <v>45520</v>
      </c>
      <c r="D170" s="5" t="s">
        <v>51</v>
      </c>
      <c r="E170" s="7" t="s">
        <v>102</v>
      </c>
      <c r="F170" s="12">
        <v>1.86</v>
      </c>
      <c r="G170" s="12">
        <v>0.13</v>
      </c>
      <c r="H170" s="25">
        <v>151</v>
      </c>
    </row>
    <row r="171" spans="1:8" x14ac:dyDescent="0.25">
      <c r="A171" s="24"/>
      <c r="C171" s="4">
        <v>45551</v>
      </c>
      <c r="D171" s="5" t="s">
        <v>51</v>
      </c>
      <c r="E171" s="7" t="s">
        <v>103</v>
      </c>
      <c r="F171" s="12">
        <v>1.86</v>
      </c>
      <c r="G171" s="12">
        <v>0.13</v>
      </c>
      <c r="H171" s="25">
        <v>166</v>
      </c>
    </row>
    <row r="172" spans="1:8" x14ac:dyDescent="0.25">
      <c r="A172" s="24"/>
      <c r="C172" s="4">
        <v>45581</v>
      </c>
      <c r="D172" s="5" t="s">
        <v>51</v>
      </c>
      <c r="E172" s="7" t="s">
        <v>104</v>
      </c>
      <c r="F172" s="12">
        <v>1.86</v>
      </c>
      <c r="G172" s="12">
        <v>0.13</v>
      </c>
      <c r="H172" s="25">
        <v>181</v>
      </c>
    </row>
    <row r="173" spans="1:8" x14ac:dyDescent="0.25">
      <c r="A173" s="24"/>
      <c r="C173" s="4">
        <v>45612</v>
      </c>
      <c r="D173" s="5" t="s">
        <v>51</v>
      </c>
      <c r="E173" s="7" t="s">
        <v>105</v>
      </c>
      <c r="F173" s="12">
        <v>1.86</v>
      </c>
      <c r="G173" s="12">
        <v>0.13</v>
      </c>
      <c r="H173" s="25">
        <v>226</v>
      </c>
    </row>
    <row r="174" spans="1:8" x14ac:dyDescent="0.25">
      <c r="A174" s="24"/>
      <c r="C174" s="4">
        <v>45642</v>
      </c>
      <c r="D174" s="5" t="s">
        <v>51</v>
      </c>
      <c r="E174" s="7" t="s">
        <v>106</v>
      </c>
      <c r="F174" s="16">
        <v>1.86</v>
      </c>
      <c r="G174" s="12">
        <v>0.13</v>
      </c>
      <c r="H174" s="25">
        <v>234</v>
      </c>
    </row>
    <row r="175" spans="1:8" x14ac:dyDescent="0.25">
      <c r="A175" s="24"/>
      <c r="F175" s="17">
        <f>SUM(F163:F174)</f>
        <v>22.319999999999997</v>
      </c>
      <c r="H175" s="25"/>
    </row>
    <row r="176" spans="1:8" x14ac:dyDescent="0.25">
      <c r="A176" s="24"/>
      <c r="F176" s="17"/>
      <c r="H176" s="25"/>
    </row>
    <row r="177" spans="1:8" ht="30" x14ac:dyDescent="0.25">
      <c r="A177" s="24" t="s">
        <v>215</v>
      </c>
      <c r="B177" s="23" t="s">
        <v>342</v>
      </c>
      <c r="C177" s="4">
        <v>45428</v>
      </c>
      <c r="D177" s="5" t="s">
        <v>51</v>
      </c>
      <c r="E177" s="7" t="s">
        <v>216</v>
      </c>
      <c r="F177" s="12">
        <v>457</v>
      </c>
      <c r="G177" s="12">
        <v>13.71</v>
      </c>
      <c r="H177" s="25">
        <v>82</v>
      </c>
    </row>
    <row r="178" spans="1:8" ht="30" x14ac:dyDescent="0.25">
      <c r="A178" s="24"/>
      <c r="C178" s="4">
        <v>45369</v>
      </c>
      <c r="D178" s="5" t="s">
        <v>51</v>
      </c>
      <c r="E178" s="7" t="s">
        <v>217</v>
      </c>
      <c r="F178" s="12">
        <v>320</v>
      </c>
      <c r="G178" s="12">
        <v>9.6</v>
      </c>
      <c r="H178" s="25">
        <v>83</v>
      </c>
    </row>
    <row r="179" spans="1:8" ht="30" x14ac:dyDescent="0.25">
      <c r="A179" s="24"/>
      <c r="C179" s="4">
        <v>45413</v>
      </c>
      <c r="D179" s="5" t="s">
        <v>51</v>
      </c>
      <c r="E179" s="7" t="s">
        <v>218</v>
      </c>
      <c r="F179" s="16">
        <v>178</v>
      </c>
      <c r="G179" s="12">
        <v>5.34</v>
      </c>
      <c r="H179" s="25">
        <v>81</v>
      </c>
    </row>
    <row r="180" spans="1:8" x14ac:dyDescent="0.25">
      <c r="A180" s="24"/>
      <c r="F180" s="17">
        <f>SUM(F177:F179)</f>
        <v>955</v>
      </c>
      <c r="H180" s="25"/>
    </row>
    <row r="181" spans="1:8" x14ac:dyDescent="0.25">
      <c r="A181" s="24"/>
      <c r="F181" s="17"/>
      <c r="H181" s="25"/>
    </row>
    <row r="182" spans="1:8" ht="45" x14ac:dyDescent="0.25">
      <c r="A182" s="24" t="s">
        <v>261</v>
      </c>
      <c r="B182" s="23" t="s">
        <v>343</v>
      </c>
      <c r="C182" s="4">
        <v>45488</v>
      </c>
      <c r="D182" s="5" t="s">
        <v>51</v>
      </c>
      <c r="E182" s="7" t="s">
        <v>262</v>
      </c>
      <c r="F182" s="17">
        <v>1716</v>
      </c>
      <c r="H182" s="25">
        <v>132</v>
      </c>
    </row>
    <row r="183" spans="1:8" x14ac:dyDescent="0.25">
      <c r="A183" s="24"/>
      <c r="F183" s="17"/>
      <c r="H183" s="25"/>
    </row>
    <row r="184" spans="1:8" ht="30" x14ac:dyDescent="0.25">
      <c r="A184" s="24" t="s">
        <v>302</v>
      </c>
      <c r="B184" s="18" t="s">
        <v>372</v>
      </c>
      <c r="C184" s="4">
        <v>45649</v>
      </c>
      <c r="D184" s="5" t="s">
        <v>51</v>
      </c>
      <c r="E184" s="7" t="s">
        <v>303</v>
      </c>
      <c r="F184" s="17">
        <v>1000</v>
      </c>
      <c r="H184" s="25">
        <v>236</v>
      </c>
    </row>
    <row r="185" spans="1:8" x14ac:dyDescent="0.25">
      <c r="A185" s="24"/>
      <c r="F185" s="17"/>
      <c r="H185" s="25"/>
    </row>
    <row r="186" spans="1:8" ht="30" x14ac:dyDescent="0.25">
      <c r="A186" s="24" t="s">
        <v>259</v>
      </c>
      <c r="B186" s="18" t="s">
        <v>373</v>
      </c>
      <c r="C186" s="4">
        <v>45483</v>
      </c>
      <c r="D186" s="5" t="s">
        <v>51</v>
      </c>
      <c r="E186" s="7" t="s">
        <v>260</v>
      </c>
      <c r="F186" s="17">
        <v>3276</v>
      </c>
      <c r="G186" s="12">
        <f>+F186*0.07</f>
        <v>229.32000000000002</v>
      </c>
      <c r="H186" s="25">
        <v>132</v>
      </c>
    </row>
    <row r="187" spans="1:8" x14ac:dyDescent="0.25">
      <c r="A187" s="24"/>
      <c r="F187" s="17"/>
      <c r="H187" s="25"/>
    </row>
    <row r="188" spans="1:8" ht="30" x14ac:dyDescent="0.25">
      <c r="A188" s="24" t="s">
        <v>296</v>
      </c>
      <c r="B188" s="18" t="s">
        <v>374</v>
      </c>
      <c r="C188" s="4">
        <v>45642</v>
      </c>
      <c r="D188" s="5" t="s">
        <v>51</v>
      </c>
      <c r="E188" s="7" t="s">
        <v>297</v>
      </c>
      <c r="F188" s="17">
        <v>800</v>
      </c>
      <c r="G188" s="12">
        <v>56</v>
      </c>
      <c r="H188" s="25">
        <v>234</v>
      </c>
    </row>
    <row r="189" spans="1:8" x14ac:dyDescent="0.25">
      <c r="A189" s="24"/>
      <c r="F189" s="17"/>
      <c r="H189" s="25"/>
    </row>
    <row r="190" spans="1:8" ht="30" x14ac:dyDescent="0.25">
      <c r="A190" s="24" t="s">
        <v>244</v>
      </c>
      <c r="B190" s="18" t="s">
        <v>375</v>
      </c>
      <c r="C190" s="4">
        <v>45475</v>
      </c>
      <c r="D190" s="5" t="s">
        <v>51</v>
      </c>
      <c r="E190" s="7" t="s">
        <v>245</v>
      </c>
      <c r="F190" s="12">
        <v>2184</v>
      </c>
      <c r="H190" s="25">
        <v>130</v>
      </c>
    </row>
    <row r="191" spans="1:8" ht="30" x14ac:dyDescent="0.25">
      <c r="A191" s="24"/>
      <c r="C191" s="4">
        <v>45475</v>
      </c>
      <c r="D191" s="5" t="s">
        <v>51</v>
      </c>
      <c r="E191" s="7" t="s">
        <v>246</v>
      </c>
      <c r="F191" s="16">
        <v>1092</v>
      </c>
      <c r="H191" s="25">
        <v>130</v>
      </c>
    </row>
    <row r="192" spans="1:8" x14ac:dyDescent="0.25">
      <c r="A192" s="24"/>
      <c r="F192" s="17">
        <f>SUM(F190:F191)</f>
        <v>3276</v>
      </c>
      <c r="H192" s="25"/>
    </row>
    <row r="193" spans="1:8" x14ac:dyDescent="0.25">
      <c r="A193" s="24"/>
      <c r="F193" s="17"/>
      <c r="H193" s="25"/>
    </row>
    <row r="194" spans="1:8" x14ac:dyDescent="0.25">
      <c r="A194" s="24" t="s">
        <v>115</v>
      </c>
      <c r="B194" s="23" t="s">
        <v>344</v>
      </c>
      <c r="C194" s="4">
        <v>45320</v>
      </c>
      <c r="D194" s="5" t="s">
        <v>5</v>
      </c>
      <c r="E194" s="7" t="s">
        <v>116</v>
      </c>
      <c r="F194" s="12">
        <v>36</v>
      </c>
      <c r="H194" s="25">
        <v>6</v>
      </c>
    </row>
    <row r="195" spans="1:8" ht="30" x14ac:dyDescent="0.25">
      <c r="A195" s="24"/>
      <c r="C195" s="4">
        <v>45657</v>
      </c>
      <c r="D195" s="5" t="s">
        <v>5</v>
      </c>
      <c r="E195" s="7" t="s">
        <v>117</v>
      </c>
      <c r="F195" s="16">
        <v>1596</v>
      </c>
      <c r="H195" s="25">
        <v>239</v>
      </c>
    </row>
    <row r="196" spans="1:8" x14ac:dyDescent="0.25">
      <c r="A196" s="24"/>
      <c r="F196" s="17">
        <f>SUM(F194:F195)</f>
        <v>1632</v>
      </c>
      <c r="H196" s="25"/>
    </row>
    <row r="197" spans="1:8" x14ac:dyDescent="0.25">
      <c r="A197" s="24"/>
      <c r="F197" s="17"/>
      <c r="H197" s="25"/>
    </row>
    <row r="198" spans="1:8" ht="45" x14ac:dyDescent="0.25">
      <c r="A198" s="24" t="s">
        <v>240</v>
      </c>
      <c r="B198" s="18" t="s">
        <v>376</v>
      </c>
      <c r="C198" s="4">
        <v>45475</v>
      </c>
      <c r="D198" s="5" t="s">
        <v>51</v>
      </c>
      <c r="E198" s="7" t="s">
        <v>241</v>
      </c>
      <c r="F198" s="17">
        <v>1248</v>
      </c>
      <c r="G198" s="12">
        <v>87.36</v>
      </c>
      <c r="H198" s="25">
        <v>112</v>
      </c>
    </row>
    <row r="199" spans="1:8" x14ac:dyDescent="0.25">
      <c r="A199" s="24"/>
      <c r="F199" s="17"/>
      <c r="H199" s="25"/>
    </row>
    <row r="200" spans="1:8" ht="30" x14ac:dyDescent="0.25">
      <c r="A200" s="24" t="s">
        <v>278</v>
      </c>
      <c r="B200" s="18" t="s">
        <v>377</v>
      </c>
      <c r="C200" s="4">
        <v>45593</v>
      </c>
      <c r="D200" s="5" t="s">
        <v>51</v>
      </c>
      <c r="E200" s="7" t="s">
        <v>279</v>
      </c>
      <c r="F200" s="17">
        <v>6552</v>
      </c>
      <c r="G200" s="12">
        <v>458.64</v>
      </c>
      <c r="H200" s="25">
        <v>183</v>
      </c>
    </row>
    <row r="201" spans="1:8" x14ac:dyDescent="0.25">
      <c r="A201" s="24"/>
      <c r="F201" s="17"/>
      <c r="H201" s="25"/>
    </row>
    <row r="202" spans="1:8" ht="30" x14ac:dyDescent="0.25">
      <c r="A202" s="24" t="s">
        <v>219</v>
      </c>
      <c r="B202" s="23" t="s">
        <v>345</v>
      </c>
      <c r="C202" s="4">
        <v>45439</v>
      </c>
      <c r="D202" s="5" t="s">
        <v>51</v>
      </c>
      <c r="E202" s="7" t="s">
        <v>220</v>
      </c>
      <c r="F202" s="12">
        <v>287</v>
      </c>
      <c r="H202" s="25">
        <v>84</v>
      </c>
    </row>
    <row r="203" spans="1:8" ht="45" x14ac:dyDescent="0.25">
      <c r="A203" s="24"/>
      <c r="C203" s="4">
        <v>45447</v>
      </c>
      <c r="D203" s="5" t="s">
        <v>51</v>
      </c>
      <c r="E203" s="7" t="s">
        <v>221</v>
      </c>
      <c r="F203" s="12">
        <v>243</v>
      </c>
      <c r="H203" s="25">
        <v>106</v>
      </c>
    </row>
    <row r="204" spans="1:8" ht="30" x14ac:dyDescent="0.25">
      <c r="A204" s="24"/>
      <c r="C204" s="4">
        <v>45567</v>
      </c>
      <c r="D204" s="5" t="s">
        <v>51</v>
      </c>
      <c r="E204" s="7" t="s">
        <v>222</v>
      </c>
      <c r="F204" s="12">
        <v>274</v>
      </c>
      <c r="H204" s="25">
        <v>204</v>
      </c>
    </row>
    <row r="205" spans="1:8" ht="30" x14ac:dyDescent="0.25">
      <c r="A205" s="24"/>
      <c r="C205" s="4">
        <v>45614</v>
      </c>
      <c r="D205" s="5" t="s">
        <v>51</v>
      </c>
      <c r="E205" s="7" t="s">
        <v>223</v>
      </c>
      <c r="F205" s="12">
        <v>698.05</v>
      </c>
      <c r="H205" s="25">
        <v>208</v>
      </c>
    </row>
    <row r="206" spans="1:8" x14ac:dyDescent="0.25">
      <c r="A206" s="24"/>
      <c r="C206" s="4">
        <v>45646</v>
      </c>
      <c r="D206" s="5" t="s">
        <v>51</v>
      </c>
      <c r="E206" s="7" t="s">
        <v>224</v>
      </c>
      <c r="F206" s="16">
        <v>285</v>
      </c>
      <c r="H206" s="25">
        <v>238</v>
      </c>
    </row>
    <row r="207" spans="1:8" x14ac:dyDescent="0.25">
      <c r="A207" s="24"/>
      <c r="F207" s="17">
        <f>SUM(F202:F206)</f>
        <v>1787.05</v>
      </c>
      <c r="H207" s="25"/>
    </row>
    <row r="208" spans="1:8" x14ac:dyDescent="0.25">
      <c r="A208" s="24"/>
      <c r="F208" s="17"/>
      <c r="H208" s="25"/>
    </row>
    <row r="209" spans="1:8" x14ac:dyDescent="0.25">
      <c r="A209" s="24" t="s">
        <v>252</v>
      </c>
      <c r="B209" s="23" t="s">
        <v>346</v>
      </c>
      <c r="C209" s="4">
        <v>45481</v>
      </c>
      <c r="D209" s="5" t="s">
        <v>51</v>
      </c>
      <c r="E209" s="7" t="s">
        <v>253</v>
      </c>
      <c r="F209" s="17">
        <v>2670</v>
      </c>
      <c r="G209" s="12">
        <v>186.9</v>
      </c>
      <c r="H209" s="25">
        <v>131</v>
      </c>
    </row>
    <row r="210" spans="1:8" x14ac:dyDescent="0.25">
      <c r="A210" s="24"/>
      <c r="F210" s="17"/>
      <c r="H210" s="25"/>
    </row>
    <row r="211" spans="1:8" ht="30" x14ac:dyDescent="0.25">
      <c r="A211" s="24" t="s">
        <v>210</v>
      </c>
      <c r="B211" s="23" t="s">
        <v>347</v>
      </c>
      <c r="C211" s="4">
        <v>45418</v>
      </c>
      <c r="D211" s="5" t="s">
        <v>51</v>
      </c>
      <c r="E211" s="7" t="s">
        <v>211</v>
      </c>
      <c r="F211" s="12">
        <v>74.77</v>
      </c>
      <c r="G211" s="12">
        <v>5.23</v>
      </c>
      <c r="H211" s="25">
        <v>81</v>
      </c>
    </row>
    <row r="212" spans="1:8" ht="30" x14ac:dyDescent="0.25">
      <c r="A212" s="24"/>
      <c r="C212" s="4">
        <v>45417</v>
      </c>
      <c r="D212" s="5" t="s">
        <v>51</v>
      </c>
      <c r="E212" s="7" t="s">
        <v>212</v>
      </c>
      <c r="F212" s="16">
        <v>19.63</v>
      </c>
      <c r="G212" s="12">
        <v>1.37</v>
      </c>
      <c r="H212" s="25">
        <v>87</v>
      </c>
    </row>
    <row r="213" spans="1:8" x14ac:dyDescent="0.25">
      <c r="A213" s="24"/>
      <c r="F213" s="17">
        <f>SUM(F211:F212)</f>
        <v>94.399999999999991</v>
      </c>
      <c r="H213" s="25"/>
    </row>
    <row r="214" spans="1:8" x14ac:dyDescent="0.25">
      <c r="A214" s="24"/>
      <c r="F214" s="17"/>
      <c r="H214" s="25"/>
    </row>
    <row r="215" spans="1:8" ht="30" x14ac:dyDescent="0.25">
      <c r="A215" s="24" t="s">
        <v>131</v>
      </c>
      <c r="B215" s="18" t="s">
        <v>378</v>
      </c>
      <c r="C215" s="4">
        <v>45350</v>
      </c>
      <c r="D215" s="5" t="s">
        <v>51</v>
      </c>
      <c r="E215" s="7" t="s">
        <v>132</v>
      </c>
      <c r="F215" s="12">
        <v>40.590000000000003</v>
      </c>
      <c r="H215" s="25">
        <v>25</v>
      </c>
    </row>
    <row r="216" spans="1:8" ht="30" x14ac:dyDescent="0.25">
      <c r="A216" s="24"/>
      <c r="C216" s="4">
        <v>45350</v>
      </c>
      <c r="D216" s="5" t="s">
        <v>51</v>
      </c>
      <c r="E216" s="7" t="s">
        <v>133</v>
      </c>
      <c r="F216" s="16">
        <v>53</v>
      </c>
      <c r="H216" s="25">
        <v>25</v>
      </c>
    </row>
    <row r="217" spans="1:8" x14ac:dyDescent="0.25">
      <c r="A217" s="24"/>
      <c r="F217" s="17">
        <f>SUM(F215:F216)</f>
        <v>93.59</v>
      </c>
      <c r="H217" s="25"/>
    </row>
    <row r="218" spans="1:8" x14ac:dyDescent="0.25">
      <c r="A218" s="24"/>
      <c r="F218" s="17"/>
      <c r="H218" s="25"/>
    </row>
    <row r="219" spans="1:8" x14ac:dyDescent="0.25">
      <c r="A219" s="24" t="s">
        <v>152</v>
      </c>
      <c r="B219" s="18" t="s">
        <v>396</v>
      </c>
      <c r="C219" s="4">
        <v>45376</v>
      </c>
      <c r="D219" s="5" t="s">
        <v>5</v>
      </c>
      <c r="E219" s="7" t="s">
        <v>153</v>
      </c>
      <c r="F219" s="17">
        <v>188.6</v>
      </c>
      <c r="H219" s="25">
        <v>41</v>
      </c>
    </row>
    <row r="220" spans="1:8" x14ac:dyDescent="0.25">
      <c r="A220" s="24"/>
      <c r="F220" s="17"/>
      <c r="H220" s="25"/>
    </row>
    <row r="221" spans="1:8" ht="45" x14ac:dyDescent="0.25">
      <c r="A221" s="24" t="s">
        <v>52</v>
      </c>
      <c r="B221" s="23" t="s">
        <v>348</v>
      </c>
      <c r="C221" s="4">
        <v>45376</v>
      </c>
      <c r="D221" s="5" t="s">
        <v>51</v>
      </c>
      <c r="E221" s="7" t="s">
        <v>53</v>
      </c>
      <c r="F221" s="12">
        <v>3750</v>
      </c>
      <c r="H221" s="25">
        <v>41</v>
      </c>
    </row>
    <row r="222" spans="1:8" ht="45" x14ac:dyDescent="0.25">
      <c r="A222" s="24"/>
      <c r="C222" s="4">
        <v>45415</v>
      </c>
      <c r="D222" s="5" t="s">
        <v>51</v>
      </c>
      <c r="E222" s="7" t="s">
        <v>53</v>
      </c>
      <c r="F222" s="12">
        <v>2500</v>
      </c>
      <c r="H222" s="25">
        <v>81</v>
      </c>
    </row>
    <row r="223" spans="1:8" ht="30" x14ac:dyDescent="0.25">
      <c r="A223" s="24"/>
      <c r="C223" s="4">
        <v>45446</v>
      </c>
      <c r="D223" s="5" t="s">
        <v>51</v>
      </c>
      <c r="E223" s="7" t="s">
        <v>54</v>
      </c>
      <c r="F223" s="12">
        <v>1095</v>
      </c>
      <c r="H223" s="25">
        <v>106</v>
      </c>
    </row>
    <row r="224" spans="1:8" ht="30" x14ac:dyDescent="0.25">
      <c r="A224" s="24"/>
      <c r="C224" s="4">
        <v>45468</v>
      </c>
      <c r="D224" s="5" t="s">
        <v>51</v>
      </c>
      <c r="E224" s="7" t="s">
        <v>55</v>
      </c>
      <c r="F224" s="12">
        <v>1250</v>
      </c>
      <c r="H224" s="25">
        <v>111</v>
      </c>
    </row>
    <row r="225" spans="1:9" ht="30" x14ac:dyDescent="0.25">
      <c r="A225" s="24"/>
      <c r="C225" s="4">
        <v>45480</v>
      </c>
      <c r="D225" s="5" t="s">
        <v>51</v>
      </c>
      <c r="E225" s="7" t="s">
        <v>56</v>
      </c>
      <c r="F225" s="12">
        <v>1500</v>
      </c>
      <c r="H225" s="25">
        <v>131</v>
      </c>
    </row>
    <row r="226" spans="1:9" ht="30" x14ac:dyDescent="0.25">
      <c r="A226" s="24"/>
      <c r="C226" s="4">
        <v>45547</v>
      </c>
      <c r="D226" s="5" t="s">
        <v>51</v>
      </c>
      <c r="E226" s="7" t="s">
        <v>57</v>
      </c>
      <c r="F226" s="12">
        <v>1250</v>
      </c>
      <c r="H226" s="25">
        <v>165</v>
      </c>
    </row>
    <row r="227" spans="1:9" ht="30" x14ac:dyDescent="0.25">
      <c r="A227" s="24"/>
      <c r="C227" s="4">
        <v>45567</v>
      </c>
      <c r="D227" s="5" t="s">
        <v>51</v>
      </c>
      <c r="E227" s="7" t="s">
        <v>58</v>
      </c>
      <c r="F227" s="12">
        <v>1500</v>
      </c>
      <c r="H227" s="25">
        <v>178</v>
      </c>
    </row>
    <row r="228" spans="1:9" ht="45" x14ac:dyDescent="0.25">
      <c r="A228" s="24"/>
      <c r="C228" s="4">
        <v>45596</v>
      </c>
      <c r="D228" s="5" t="s">
        <v>51</v>
      </c>
      <c r="E228" s="7" t="s">
        <v>59</v>
      </c>
      <c r="F228" s="12">
        <v>1000</v>
      </c>
      <c r="H228" s="25">
        <v>184</v>
      </c>
    </row>
    <row r="229" spans="1:9" ht="30" x14ac:dyDescent="0.25">
      <c r="A229" s="24"/>
      <c r="C229" s="4">
        <v>45628</v>
      </c>
      <c r="D229" s="5" t="s">
        <v>51</v>
      </c>
      <c r="E229" s="7" t="s">
        <v>60</v>
      </c>
      <c r="F229" s="12">
        <v>800</v>
      </c>
      <c r="H229" s="25">
        <v>230</v>
      </c>
    </row>
    <row r="230" spans="1:9" ht="30" x14ac:dyDescent="0.25">
      <c r="A230" s="24"/>
      <c r="C230" s="4">
        <v>45638</v>
      </c>
      <c r="D230" s="5" t="s">
        <v>51</v>
      </c>
      <c r="E230" s="7" t="s">
        <v>61</v>
      </c>
      <c r="F230" s="12">
        <v>355</v>
      </c>
      <c r="G230" s="14"/>
      <c r="H230" s="25">
        <v>233</v>
      </c>
    </row>
    <row r="231" spans="1:9" ht="45" x14ac:dyDescent="0.25">
      <c r="A231" s="24"/>
      <c r="C231" s="4">
        <v>45649</v>
      </c>
      <c r="D231" s="5" t="s">
        <v>51</v>
      </c>
      <c r="E231" s="7" t="s">
        <v>62</v>
      </c>
      <c r="F231" s="12">
        <v>800</v>
      </c>
      <c r="H231" s="25">
        <v>236</v>
      </c>
    </row>
    <row r="232" spans="1:9" ht="30" x14ac:dyDescent="0.25">
      <c r="A232" s="24"/>
      <c r="C232" s="4">
        <v>45657</v>
      </c>
      <c r="D232" s="5" t="s">
        <v>51</v>
      </c>
      <c r="E232" s="7" t="s">
        <v>63</v>
      </c>
      <c r="F232" s="16">
        <v>943.44</v>
      </c>
      <c r="H232" s="25">
        <v>239</v>
      </c>
    </row>
    <row r="233" spans="1:9" x14ac:dyDescent="0.25">
      <c r="A233" s="24"/>
      <c r="F233" s="17">
        <f>SUM(F221:F232)</f>
        <v>16743.439999999999</v>
      </c>
      <c r="H233" s="25"/>
    </row>
    <row r="234" spans="1:9" x14ac:dyDescent="0.25">
      <c r="A234" s="24"/>
      <c r="F234" s="17"/>
      <c r="H234" s="25"/>
    </row>
    <row r="235" spans="1:9" x14ac:dyDescent="0.25">
      <c r="A235" s="24" t="s">
        <v>271</v>
      </c>
      <c r="B235" s="18" t="s">
        <v>379</v>
      </c>
      <c r="C235" s="4">
        <v>45576</v>
      </c>
      <c r="D235" s="5" t="s">
        <v>5</v>
      </c>
      <c r="E235" s="7" t="s">
        <v>272</v>
      </c>
      <c r="F235" s="12">
        <v>239.68</v>
      </c>
      <c r="H235" s="25">
        <v>179</v>
      </c>
      <c r="I235" s="8"/>
    </row>
    <row r="236" spans="1:9" ht="30" x14ac:dyDescent="0.25">
      <c r="A236" s="24"/>
      <c r="C236" s="4">
        <v>45644</v>
      </c>
      <c r="D236" s="5" t="s">
        <v>5</v>
      </c>
      <c r="E236" s="7" t="s">
        <v>273</v>
      </c>
      <c r="F236" s="12">
        <f>-24-17.8+10+10+10+15</f>
        <v>3.2000000000000028</v>
      </c>
      <c r="H236" s="25">
        <v>235</v>
      </c>
    </row>
    <row r="237" spans="1:9" x14ac:dyDescent="0.25">
      <c r="A237" s="24"/>
      <c r="C237" s="4">
        <v>45646</v>
      </c>
      <c r="D237" s="5" t="s">
        <v>5</v>
      </c>
      <c r="E237" s="7" t="s">
        <v>272</v>
      </c>
      <c r="F237" s="16">
        <v>354.02</v>
      </c>
      <c r="H237" s="25">
        <v>238</v>
      </c>
    </row>
    <row r="238" spans="1:9" x14ac:dyDescent="0.25">
      <c r="A238" s="24"/>
      <c r="F238" s="17">
        <f>SUM(F235:F237)</f>
        <v>596.9</v>
      </c>
      <c r="H238" s="25"/>
    </row>
    <row r="239" spans="1:9" x14ac:dyDescent="0.25">
      <c r="A239" s="24"/>
      <c r="F239" s="17"/>
      <c r="H239" s="25"/>
    </row>
    <row r="240" spans="1:9" x14ac:dyDescent="0.25">
      <c r="A240" s="24" t="s">
        <v>109</v>
      </c>
      <c r="B240" s="23" t="s">
        <v>349</v>
      </c>
      <c r="C240" s="4">
        <v>45299</v>
      </c>
      <c r="D240" s="5" t="s">
        <v>5</v>
      </c>
      <c r="E240" s="7" t="s">
        <v>110</v>
      </c>
      <c r="F240" s="12">
        <v>75.63</v>
      </c>
      <c r="H240" s="25">
        <v>4</v>
      </c>
    </row>
    <row r="241" spans="1:8" x14ac:dyDescent="0.25">
      <c r="A241" s="24"/>
      <c r="C241" s="4">
        <v>45323</v>
      </c>
      <c r="D241" s="5" t="s">
        <v>5</v>
      </c>
      <c r="E241" s="7" t="s">
        <v>111</v>
      </c>
      <c r="F241" s="16">
        <v>151.62</v>
      </c>
      <c r="H241" s="25">
        <v>21</v>
      </c>
    </row>
    <row r="242" spans="1:8" x14ac:dyDescent="0.25">
      <c r="A242" s="24"/>
      <c r="F242" s="17">
        <f>SUM(F240:F241)</f>
        <v>227.25</v>
      </c>
      <c r="H242" s="25"/>
    </row>
    <row r="243" spans="1:8" x14ac:dyDescent="0.25">
      <c r="A243" s="24"/>
      <c r="F243" s="17"/>
      <c r="H243" s="25"/>
    </row>
    <row r="244" spans="1:8" ht="30" x14ac:dyDescent="0.25">
      <c r="A244" s="24" t="s">
        <v>173</v>
      </c>
      <c r="B244" s="23" t="s">
        <v>350</v>
      </c>
      <c r="C244" s="4">
        <v>45398</v>
      </c>
      <c r="D244" s="5" t="s">
        <v>5</v>
      </c>
      <c r="E244" s="7" t="s">
        <v>174</v>
      </c>
      <c r="F244" s="17">
        <v>10495.8</v>
      </c>
      <c r="H244" s="25">
        <v>59</v>
      </c>
    </row>
    <row r="245" spans="1:8" x14ac:dyDescent="0.25">
      <c r="A245" s="24"/>
      <c r="F245" s="17"/>
      <c r="H245" s="25"/>
    </row>
    <row r="246" spans="1:8" ht="45" x14ac:dyDescent="0.25">
      <c r="A246" s="24" t="s">
        <v>112</v>
      </c>
      <c r="B246" s="23" t="s">
        <v>351</v>
      </c>
      <c r="C246" s="4">
        <v>45306</v>
      </c>
      <c r="D246" s="5" t="s">
        <v>51</v>
      </c>
      <c r="E246" s="7" t="s">
        <v>113</v>
      </c>
      <c r="F246" s="12">
        <v>800</v>
      </c>
      <c r="H246" s="25">
        <v>5</v>
      </c>
    </row>
    <row r="247" spans="1:8" ht="30" x14ac:dyDescent="0.25">
      <c r="A247" s="24"/>
      <c r="C247" s="4">
        <v>45649</v>
      </c>
      <c r="D247" s="5" t="s">
        <v>51</v>
      </c>
      <c r="E247" s="7" t="s">
        <v>114</v>
      </c>
      <c r="F247" s="16">
        <v>208</v>
      </c>
      <c r="H247" s="25">
        <v>238</v>
      </c>
    </row>
    <row r="248" spans="1:8" x14ac:dyDescent="0.25">
      <c r="A248" s="24"/>
      <c r="F248" s="17">
        <f>SUM(F246:F247)</f>
        <v>1008</v>
      </c>
      <c r="H248" s="25"/>
    </row>
    <row r="249" spans="1:8" x14ac:dyDescent="0.25">
      <c r="A249" s="24"/>
      <c r="F249" s="17"/>
      <c r="H249" s="25"/>
    </row>
    <row r="250" spans="1:8" x14ac:dyDescent="0.25">
      <c r="A250" s="24" t="s">
        <v>191</v>
      </c>
      <c r="B250" s="23" t="s">
        <v>352</v>
      </c>
      <c r="C250" s="4">
        <v>45401</v>
      </c>
      <c r="D250" s="5" t="s">
        <v>5</v>
      </c>
      <c r="E250" s="7" t="s">
        <v>192</v>
      </c>
      <c r="F250" s="12">
        <v>391</v>
      </c>
      <c r="G250" s="12">
        <v>27.37</v>
      </c>
      <c r="H250" s="25">
        <v>61</v>
      </c>
    </row>
    <row r="251" spans="1:8" x14ac:dyDescent="0.25">
      <c r="A251" s="24"/>
      <c r="C251" s="4">
        <v>45412</v>
      </c>
      <c r="D251" s="5" t="s">
        <v>5</v>
      </c>
      <c r="E251" s="7" t="s">
        <v>193</v>
      </c>
      <c r="F251" s="16">
        <v>329.6</v>
      </c>
      <c r="G251" s="12">
        <v>23.07</v>
      </c>
      <c r="H251" s="25">
        <v>61</v>
      </c>
    </row>
    <row r="252" spans="1:8" x14ac:dyDescent="0.25">
      <c r="A252" s="24"/>
      <c r="F252" s="17">
        <f>SUM(F250:F251)</f>
        <v>720.6</v>
      </c>
      <c r="H252" s="25"/>
    </row>
    <row r="253" spans="1:8" x14ac:dyDescent="0.25">
      <c r="A253" s="24"/>
      <c r="F253" s="17"/>
      <c r="H253" s="25"/>
    </row>
    <row r="254" spans="1:8" ht="30" x14ac:dyDescent="0.25">
      <c r="A254" s="24" t="s">
        <v>283</v>
      </c>
      <c r="B254" s="18" t="s">
        <v>380</v>
      </c>
      <c r="C254" s="4">
        <v>45576</v>
      </c>
      <c r="D254" s="5" t="s">
        <v>51</v>
      </c>
      <c r="E254" s="7" t="s">
        <v>284</v>
      </c>
      <c r="F254" s="17">
        <v>150</v>
      </c>
      <c r="H254" s="25">
        <v>179</v>
      </c>
    </row>
    <row r="255" spans="1:8" x14ac:dyDescent="0.25">
      <c r="A255" s="24"/>
      <c r="F255" s="17"/>
      <c r="H255" s="25"/>
    </row>
    <row r="256" spans="1:8" x14ac:dyDescent="0.25">
      <c r="A256" s="24" t="s">
        <v>381</v>
      </c>
      <c r="B256" s="18" t="s">
        <v>382</v>
      </c>
      <c r="C256" s="4">
        <v>45567</v>
      </c>
      <c r="D256" s="5" t="s">
        <v>5</v>
      </c>
      <c r="E256" s="7" t="s">
        <v>269</v>
      </c>
      <c r="F256" s="12">
        <v>38.89</v>
      </c>
      <c r="H256" s="25">
        <v>178</v>
      </c>
    </row>
    <row r="257" spans="1:8" x14ac:dyDescent="0.25">
      <c r="A257" s="24"/>
      <c r="C257" s="4">
        <v>45594</v>
      </c>
      <c r="D257" s="5" t="s">
        <v>5</v>
      </c>
      <c r="E257" s="7" t="s">
        <v>270</v>
      </c>
      <c r="F257" s="16">
        <v>30.87</v>
      </c>
      <c r="H257" s="25">
        <v>204</v>
      </c>
    </row>
    <row r="258" spans="1:8" x14ac:dyDescent="0.25">
      <c r="A258" s="24"/>
      <c r="F258" s="17">
        <f>SUM(F256:F257)</f>
        <v>69.760000000000005</v>
      </c>
      <c r="H258" s="25"/>
    </row>
    <row r="259" spans="1:8" x14ac:dyDescent="0.25">
      <c r="A259" s="24"/>
      <c r="F259" s="17"/>
      <c r="H259" s="25"/>
    </row>
    <row r="260" spans="1:8" ht="30" x14ac:dyDescent="0.25">
      <c r="A260" s="24" t="s">
        <v>150</v>
      </c>
      <c r="B260" s="18" t="s">
        <v>383</v>
      </c>
      <c r="C260" s="4">
        <v>45370</v>
      </c>
      <c r="D260" s="5" t="s">
        <v>51</v>
      </c>
      <c r="E260" s="7" t="s">
        <v>151</v>
      </c>
      <c r="F260" s="17">
        <v>150</v>
      </c>
      <c r="H260" s="25">
        <v>40</v>
      </c>
    </row>
    <row r="261" spans="1:8" x14ac:dyDescent="0.25">
      <c r="A261" s="24"/>
      <c r="F261" s="17"/>
      <c r="H261" s="25"/>
    </row>
    <row r="262" spans="1:8" ht="30" x14ac:dyDescent="0.25">
      <c r="A262" s="24" t="s">
        <v>314</v>
      </c>
      <c r="B262" s="23" t="s">
        <v>354</v>
      </c>
      <c r="C262" s="4">
        <v>45657</v>
      </c>
      <c r="D262" s="5" t="s">
        <v>51</v>
      </c>
      <c r="E262" s="7" t="s">
        <v>315</v>
      </c>
      <c r="F262" s="17">
        <v>1672.5</v>
      </c>
      <c r="H262" s="25">
        <v>239</v>
      </c>
    </row>
    <row r="263" spans="1:8" x14ac:dyDescent="0.25">
      <c r="A263" s="24"/>
      <c r="F263" s="17"/>
      <c r="H263" s="25"/>
    </row>
    <row r="264" spans="1:8" ht="30" x14ac:dyDescent="0.25">
      <c r="A264" s="24" t="s">
        <v>247</v>
      </c>
      <c r="B264" s="18" t="s">
        <v>384</v>
      </c>
      <c r="C264" s="4">
        <v>45475</v>
      </c>
      <c r="D264" s="5" t="s">
        <v>51</v>
      </c>
      <c r="E264" s="7" t="s">
        <v>248</v>
      </c>
      <c r="F264" s="17">
        <v>500</v>
      </c>
      <c r="G264" s="12">
        <v>35</v>
      </c>
      <c r="H264" s="25">
        <v>130</v>
      </c>
    </row>
    <row r="265" spans="1:8" x14ac:dyDescent="0.25">
      <c r="A265" s="24"/>
      <c r="F265" s="17"/>
      <c r="H265" s="25"/>
    </row>
    <row r="266" spans="1:8" ht="30" x14ac:dyDescent="0.25">
      <c r="A266" s="24" t="s">
        <v>310</v>
      </c>
      <c r="B266" s="18" t="s">
        <v>385</v>
      </c>
      <c r="C266" s="4">
        <v>45656</v>
      </c>
      <c r="D266" s="5" t="s">
        <v>51</v>
      </c>
      <c r="E266" s="7" t="s">
        <v>311</v>
      </c>
      <c r="F266" s="17">
        <v>2750</v>
      </c>
      <c r="G266" s="12">
        <v>192.5</v>
      </c>
      <c r="H266" s="25">
        <v>239</v>
      </c>
    </row>
    <row r="267" spans="1:8" x14ac:dyDescent="0.25">
      <c r="A267" s="24"/>
      <c r="F267" s="17"/>
      <c r="H267" s="25"/>
    </row>
    <row r="268" spans="1:8" ht="30" x14ac:dyDescent="0.25">
      <c r="A268" s="24" t="s">
        <v>213</v>
      </c>
      <c r="B268" s="18" t="s">
        <v>386</v>
      </c>
      <c r="C268" s="4">
        <v>45427</v>
      </c>
      <c r="D268" s="5" t="s">
        <v>51</v>
      </c>
      <c r="E268" s="7" t="s">
        <v>214</v>
      </c>
      <c r="F268" s="17">
        <v>170</v>
      </c>
      <c r="H268" s="25">
        <v>82</v>
      </c>
    </row>
    <row r="269" spans="1:8" x14ac:dyDescent="0.25">
      <c r="A269" s="24"/>
      <c r="F269" s="17"/>
      <c r="H269" s="25"/>
    </row>
    <row r="270" spans="1:8" ht="30" x14ac:dyDescent="0.25">
      <c r="A270" s="24" t="s">
        <v>274</v>
      </c>
      <c r="B270" s="18" t="s">
        <v>387</v>
      </c>
      <c r="C270" s="4">
        <v>45579</v>
      </c>
      <c r="D270" s="5" t="s">
        <v>51</v>
      </c>
      <c r="E270" s="7" t="s">
        <v>275</v>
      </c>
      <c r="F270" s="17">
        <v>1248</v>
      </c>
      <c r="H270" s="25">
        <v>180</v>
      </c>
    </row>
    <row r="271" spans="1:8" x14ac:dyDescent="0.25">
      <c r="A271" s="24"/>
      <c r="F271" s="17"/>
      <c r="H271" s="25"/>
    </row>
    <row r="272" spans="1:8" ht="30" x14ac:dyDescent="0.25">
      <c r="A272" s="24" t="s">
        <v>288</v>
      </c>
      <c r="B272" s="23" t="s">
        <v>353</v>
      </c>
      <c r="C272" s="4">
        <v>45608</v>
      </c>
      <c r="D272" s="5" t="s">
        <v>51</v>
      </c>
      <c r="E272" s="7" t="s">
        <v>289</v>
      </c>
      <c r="F272" s="17">
        <v>4160</v>
      </c>
      <c r="G272" s="12">
        <v>291.2</v>
      </c>
      <c r="H272" s="25">
        <v>207</v>
      </c>
    </row>
    <row r="273" spans="1:8" x14ac:dyDescent="0.25">
      <c r="A273" s="24"/>
      <c r="F273" s="17"/>
      <c r="H273" s="25"/>
    </row>
    <row r="274" spans="1:8" ht="45" x14ac:dyDescent="0.25">
      <c r="A274" s="24" t="s">
        <v>238</v>
      </c>
      <c r="B274" s="23" t="s">
        <v>356</v>
      </c>
      <c r="C274" s="4">
        <v>45464</v>
      </c>
      <c r="D274" s="5" t="s">
        <v>51</v>
      </c>
      <c r="E274" s="7" t="s">
        <v>239</v>
      </c>
      <c r="F274" s="17">
        <f>62.94+405.94</f>
        <v>468.88</v>
      </c>
      <c r="G274" s="12">
        <v>28.42</v>
      </c>
      <c r="H274" s="25">
        <v>111</v>
      </c>
    </row>
    <row r="275" spans="1:8" x14ac:dyDescent="0.25">
      <c r="A275" s="24"/>
      <c r="F275" s="17"/>
      <c r="H275" s="25"/>
    </row>
    <row r="276" spans="1:8" ht="45" x14ac:dyDescent="0.25">
      <c r="A276" s="24" t="s">
        <v>180</v>
      </c>
      <c r="B276" s="23" t="s">
        <v>355</v>
      </c>
      <c r="C276" s="4">
        <v>45405</v>
      </c>
      <c r="D276" s="5" t="s">
        <v>51</v>
      </c>
      <c r="E276" s="7" t="s">
        <v>181</v>
      </c>
      <c r="F276" s="12">
        <v>900</v>
      </c>
      <c r="G276" s="12">
        <v>63</v>
      </c>
      <c r="H276" s="25">
        <v>60</v>
      </c>
    </row>
    <row r="277" spans="1:8" ht="60" x14ac:dyDescent="0.25">
      <c r="A277" s="24"/>
      <c r="C277" s="4">
        <v>45411</v>
      </c>
      <c r="D277" s="5" t="s">
        <v>51</v>
      </c>
      <c r="E277" s="7" t="s">
        <v>182</v>
      </c>
      <c r="F277" s="12">
        <v>900</v>
      </c>
      <c r="G277" s="12">
        <v>63</v>
      </c>
      <c r="H277" s="25">
        <v>61</v>
      </c>
    </row>
    <row r="278" spans="1:8" ht="60" x14ac:dyDescent="0.25">
      <c r="A278" s="24"/>
      <c r="C278" s="4">
        <v>45418</v>
      </c>
      <c r="D278" s="5" t="s">
        <v>51</v>
      </c>
      <c r="E278" s="7" t="s">
        <v>183</v>
      </c>
      <c r="F278" s="12">
        <v>900</v>
      </c>
      <c r="G278" s="12">
        <v>63</v>
      </c>
      <c r="H278" s="25">
        <v>81</v>
      </c>
    </row>
    <row r="279" spans="1:8" ht="60" x14ac:dyDescent="0.25">
      <c r="A279" s="24"/>
      <c r="C279" s="4">
        <v>45418</v>
      </c>
      <c r="D279" s="5" t="s">
        <v>51</v>
      </c>
      <c r="E279" s="7" t="s">
        <v>184</v>
      </c>
      <c r="F279" s="12">
        <v>1000</v>
      </c>
      <c r="G279" s="12">
        <v>70</v>
      </c>
      <c r="H279" s="25">
        <v>81</v>
      </c>
    </row>
    <row r="280" spans="1:8" ht="30" x14ac:dyDescent="0.25">
      <c r="A280" s="24"/>
      <c r="C280" s="4">
        <v>45440</v>
      </c>
      <c r="D280" s="5" t="s">
        <v>51</v>
      </c>
      <c r="E280" s="7" t="s">
        <v>185</v>
      </c>
      <c r="F280" s="12">
        <v>2100</v>
      </c>
      <c r="G280" s="12">
        <v>147</v>
      </c>
      <c r="H280" s="25">
        <v>105</v>
      </c>
    </row>
    <row r="281" spans="1:8" ht="45" x14ac:dyDescent="0.25">
      <c r="A281" s="24"/>
      <c r="C281" s="4">
        <v>45447</v>
      </c>
      <c r="D281" s="5" t="s">
        <v>51</v>
      </c>
      <c r="E281" s="7" t="s">
        <v>186</v>
      </c>
      <c r="F281" s="12">
        <v>1000</v>
      </c>
      <c r="G281" s="12">
        <v>70</v>
      </c>
      <c r="H281" s="25">
        <v>106</v>
      </c>
    </row>
    <row r="282" spans="1:8" ht="60" x14ac:dyDescent="0.25">
      <c r="A282" s="24"/>
      <c r="C282" s="4">
        <v>45587</v>
      </c>
      <c r="D282" s="5" t="s">
        <v>51</v>
      </c>
      <c r="E282" s="7" t="s">
        <v>187</v>
      </c>
      <c r="F282" s="12">
        <v>1100</v>
      </c>
      <c r="G282" s="12">
        <v>77</v>
      </c>
      <c r="H282" s="25">
        <v>183</v>
      </c>
    </row>
    <row r="283" spans="1:8" ht="60" x14ac:dyDescent="0.25">
      <c r="A283" s="24"/>
      <c r="C283" s="4">
        <v>45587</v>
      </c>
      <c r="D283" s="5" t="s">
        <v>51</v>
      </c>
      <c r="E283" s="7" t="s">
        <v>188</v>
      </c>
      <c r="F283" s="16">
        <v>1200</v>
      </c>
      <c r="G283" s="12">
        <v>84</v>
      </c>
      <c r="H283" s="25">
        <v>183</v>
      </c>
    </row>
    <row r="284" spans="1:8" x14ac:dyDescent="0.25">
      <c r="A284" s="24"/>
      <c r="F284" s="17">
        <f>SUM(F276:F283)</f>
        <v>9100</v>
      </c>
      <c r="H284" s="25"/>
    </row>
    <row r="285" spans="1:8" x14ac:dyDescent="0.25">
      <c r="A285" s="24"/>
      <c r="F285" s="17"/>
      <c r="H285" s="25"/>
    </row>
    <row r="286" spans="1:8" ht="45" x14ac:dyDescent="0.25">
      <c r="A286" s="24" t="s">
        <v>64</v>
      </c>
      <c r="B286" s="23" t="s">
        <v>357</v>
      </c>
      <c r="C286" s="4">
        <v>45442</v>
      </c>
      <c r="D286" s="5" t="s">
        <v>51</v>
      </c>
      <c r="E286" s="7" t="s">
        <v>65</v>
      </c>
      <c r="F286" s="12">
        <v>3030</v>
      </c>
      <c r="H286" s="25">
        <v>105</v>
      </c>
    </row>
    <row r="287" spans="1:8" ht="30" x14ac:dyDescent="0.25">
      <c r="A287" s="24"/>
      <c r="C287" s="4">
        <v>45492</v>
      </c>
      <c r="D287" s="5" t="s">
        <v>51</v>
      </c>
      <c r="E287" s="7" t="s">
        <v>66</v>
      </c>
      <c r="F287" s="12">
        <v>670</v>
      </c>
      <c r="H287" s="25">
        <v>133</v>
      </c>
    </row>
    <row r="288" spans="1:8" ht="60" x14ac:dyDescent="0.25">
      <c r="A288" s="24"/>
      <c r="C288" s="4">
        <v>45498</v>
      </c>
      <c r="D288" s="5" t="s">
        <v>51</v>
      </c>
      <c r="E288" s="7" t="s">
        <v>67</v>
      </c>
      <c r="F288" s="12">
        <v>5050</v>
      </c>
      <c r="H288" s="25">
        <v>134</v>
      </c>
    </row>
    <row r="289" spans="1:8" ht="30" x14ac:dyDescent="0.25">
      <c r="A289" s="24"/>
      <c r="C289" s="4">
        <v>45579</v>
      </c>
      <c r="D289" s="5" t="s">
        <v>51</v>
      </c>
      <c r="E289" s="7" t="s">
        <v>68</v>
      </c>
      <c r="F289" s="12">
        <v>1700</v>
      </c>
      <c r="H289" s="25">
        <v>182</v>
      </c>
    </row>
    <row r="290" spans="1:8" ht="30" x14ac:dyDescent="0.25">
      <c r="A290" s="24"/>
      <c r="C290" s="4">
        <v>45594</v>
      </c>
      <c r="D290" s="5" t="s">
        <v>51</v>
      </c>
      <c r="E290" s="7" t="s">
        <v>69</v>
      </c>
      <c r="F290" s="12">
        <v>2050</v>
      </c>
      <c r="H290" s="25">
        <v>184</v>
      </c>
    </row>
    <row r="291" spans="1:8" ht="45" x14ac:dyDescent="0.25">
      <c r="A291" s="24"/>
      <c r="C291" s="4">
        <v>45639</v>
      </c>
      <c r="D291" s="5" t="s">
        <v>51</v>
      </c>
      <c r="E291" s="7" t="s">
        <v>70</v>
      </c>
      <c r="F291" s="12">
        <v>2200</v>
      </c>
      <c r="H291" s="25">
        <v>233</v>
      </c>
    </row>
    <row r="292" spans="1:8" ht="45" x14ac:dyDescent="0.25">
      <c r="A292" s="24"/>
      <c r="C292" s="4">
        <v>45646</v>
      </c>
      <c r="D292" s="5" t="s">
        <v>51</v>
      </c>
      <c r="E292" s="7" t="s">
        <v>71</v>
      </c>
      <c r="F292" s="12">
        <v>1500</v>
      </c>
      <c r="H292" s="25">
        <v>238</v>
      </c>
    </row>
    <row r="293" spans="1:8" ht="30" x14ac:dyDescent="0.25">
      <c r="A293" s="24"/>
      <c r="C293" s="4">
        <v>45656</v>
      </c>
      <c r="D293" s="5" t="s">
        <v>51</v>
      </c>
      <c r="E293" s="7" t="s">
        <v>72</v>
      </c>
      <c r="F293" s="16">
        <v>800</v>
      </c>
      <c r="H293" s="25">
        <v>239</v>
      </c>
    </row>
    <row r="294" spans="1:8" x14ac:dyDescent="0.25">
      <c r="A294" s="24"/>
      <c r="F294" s="17">
        <f>SUM(F286:F293)</f>
        <v>17000</v>
      </c>
      <c r="H294" s="25"/>
    </row>
    <row r="295" spans="1:8" x14ac:dyDescent="0.25">
      <c r="A295" s="24"/>
      <c r="F295" s="17"/>
      <c r="H295" s="25"/>
    </row>
    <row r="296" spans="1:8" ht="30" x14ac:dyDescent="0.25">
      <c r="A296" s="24" t="s">
        <v>74</v>
      </c>
      <c r="B296" s="23" t="s">
        <v>358</v>
      </c>
      <c r="C296" s="4">
        <v>45505</v>
      </c>
      <c r="D296" s="5" t="s">
        <v>51</v>
      </c>
      <c r="E296" s="7" t="s">
        <v>75</v>
      </c>
      <c r="F296" s="17">
        <v>764.64</v>
      </c>
      <c r="H296" s="25">
        <v>150</v>
      </c>
    </row>
    <row r="297" spans="1:8" x14ac:dyDescent="0.25">
      <c r="A297" s="24"/>
      <c r="F297" s="17"/>
      <c r="H297" s="25"/>
    </row>
    <row r="298" spans="1:8" x14ac:dyDescent="0.25">
      <c r="A298" s="24" t="s">
        <v>126</v>
      </c>
      <c r="B298" s="18" t="s">
        <v>388</v>
      </c>
      <c r="C298" s="4">
        <v>45334</v>
      </c>
      <c r="D298" s="5" t="s">
        <v>51</v>
      </c>
      <c r="E298" s="7" t="s">
        <v>127</v>
      </c>
      <c r="F298" s="12">
        <v>30</v>
      </c>
      <c r="G298" s="12">
        <v>2.1</v>
      </c>
      <c r="H298" s="25">
        <v>22</v>
      </c>
    </row>
    <row r="299" spans="1:8" x14ac:dyDescent="0.25">
      <c r="A299" s="24"/>
      <c r="C299" s="4">
        <v>45359</v>
      </c>
      <c r="D299" s="5" t="s">
        <v>51</v>
      </c>
      <c r="E299" s="7" t="s">
        <v>128</v>
      </c>
      <c r="F299" s="16">
        <v>85.5</v>
      </c>
      <c r="G299" s="12">
        <v>5.99</v>
      </c>
      <c r="H299" s="25">
        <v>39</v>
      </c>
    </row>
    <row r="300" spans="1:8" x14ac:dyDescent="0.25">
      <c r="A300" s="24"/>
      <c r="F300" s="17">
        <f>SUM(F298:F299)</f>
        <v>115.5</v>
      </c>
      <c r="H300" s="25"/>
    </row>
    <row r="301" spans="1:8" x14ac:dyDescent="0.25">
      <c r="A301" s="24"/>
      <c r="F301" s="17"/>
      <c r="H301" s="25"/>
    </row>
    <row r="302" spans="1:8" ht="30" x14ac:dyDescent="0.25">
      <c r="A302" s="24" t="s">
        <v>298</v>
      </c>
      <c r="B302" s="18" t="s">
        <v>389</v>
      </c>
      <c r="C302" s="4">
        <v>45646</v>
      </c>
      <c r="D302" s="5" t="s">
        <v>51</v>
      </c>
      <c r="E302" s="7" t="s">
        <v>299</v>
      </c>
      <c r="F302" s="17">
        <v>900</v>
      </c>
      <c r="G302" s="12">
        <v>63</v>
      </c>
      <c r="H302" s="25">
        <v>235</v>
      </c>
    </row>
    <row r="303" spans="1:8" x14ac:dyDescent="0.25">
      <c r="A303" s="24"/>
      <c r="F303" s="17"/>
      <c r="H303" s="25"/>
    </row>
    <row r="304" spans="1:8" ht="30" x14ac:dyDescent="0.25">
      <c r="A304" s="24" t="s">
        <v>294</v>
      </c>
      <c r="C304" s="4">
        <v>45629</v>
      </c>
      <c r="D304" s="5" t="s">
        <v>5</v>
      </c>
      <c r="E304" s="7" t="s">
        <v>295</v>
      </c>
      <c r="F304" s="17">
        <v>59.64</v>
      </c>
      <c r="H304" s="25">
        <v>230</v>
      </c>
    </row>
    <row r="305" spans="1:8" x14ac:dyDescent="0.25">
      <c r="A305" s="24"/>
      <c r="F305" s="17"/>
      <c r="H305" s="25"/>
    </row>
    <row r="306" spans="1:8" ht="30" x14ac:dyDescent="0.25">
      <c r="A306" s="24" t="s">
        <v>292</v>
      </c>
      <c r="B306" s="18" t="s">
        <v>390</v>
      </c>
      <c r="C306" s="4">
        <v>45612</v>
      </c>
      <c r="D306" s="5" t="s">
        <v>51</v>
      </c>
      <c r="E306" s="7" t="s">
        <v>293</v>
      </c>
      <c r="F306" s="17">
        <v>1020</v>
      </c>
      <c r="G306" s="12">
        <v>71.400000000000006</v>
      </c>
      <c r="H306" s="25">
        <v>208</v>
      </c>
    </row>
    <row r="307" spans="1:8" x14ac:dyDescent="0.25">
      <c r="A307" s="24"/>
      <c r="F307" s="17"/>
      <c r="H307" s="25"/>
    </row>
    <row r="308" spans="1:8" ht="30" x14ac:dyDescent="0.25">
      <c r="A308" s="24" t="s">
        <v>194</v>
      </c>
      <c r="B308" s="18" t="s">
        <v>397</v>
      </c>
      <c r="C308" s="4">
        <v>45407</v>
      </c>
      <c r="D308" s="5" t="s">
        <v>51</v>
      </c>
      <c r="E308" s="7" t="s">
        <v>195</v>
      </c>
      <c r="F308" s="17">
        <v>84.11</v>
      </c>
      <c r="G308" s="12">
        <v>5.89</v>
      </c>
      <c r="H308" s="25">
        <v>61</v>
      </c>
    </row>
    <row r="309" spans="1:8" x14ac:dyDescent="0.25">
      <c r="A309" s="24"/>
      <c r="F309" s="17"/>
      <c r="H309" s="25"/>
    </row>
    <row r="310" spans="1:8" x14ac:dyDescent="0.25">
      <c r="A310" s="27" t="s">
        <v>4</v>
      </c>
      <c r="B310" s="18" t="s">
        <v>320</v>
      </c>
      <c r="C310" s="2">
        <v>45304</v>
      </c>
      <c r="D310" s="5" t="s">
        <v>5</v>
      </c>
      <c r="E310" s="3" t="s">
        <v>6</v>
      </c>
      <c r="F310" s="12">
        <v>103.48</v>
      </c>
      <c r="G310" s="12">
        <v>7.24</v>
      </c>
      <c r="H310" s="25">
        <v>4</v>
      </c>
    </row>
    <row r="311" spans="1:8" x14ac:dyDescent="0.25">
      <c r="A311" s="27"/>
      <c r="B311" s="19"/>
      <c r="C311" s="2">
        <v>45304</v>
      </c>
      <c r="D311" s="5" t="s">
        <v>5</v>
      </c>
      <c r="E311" s="3" t="s">
        <v>7</v>
      </c>
      <c r="F311" s="12">
        <v>51.76</v>
      </c>
      <c r="G311" s="12">
        <v>3.62</v>
      </c>
      <c r="H311" s="25">
        <v>4</v>
      </c>
    </row>
    <row r="312" spans="1:8" x14ac:dyDescent="0.25">
      <c r="A312" s="27"/>
      <c r="B312" s="19"/>
      <c r="C312" s="2">
        <v>45335</v>
      </c>
      <c r="D312" s="5" t="s">
        <v>5</v>
      </c>
      <c r="E312" s="3" t="s">
        <v>8</v>
      </c>
      <c r="F312" s="12">
        <v>103.48</v>
      </c>
      <c r="G312" s="12">
        <v>7.24</v>
      </c>
      <c r="H312" s="25">
        <v>22</v>
      </c>
    </row>
    <row r="313" spans="1:8" x14ac:dyDescent="0.25">
      <c r="A313" s="27"/>
      <c r="B313" s="19"/>
      <c r="C313" s="2">
        <v>45335</v>
      </c>
      <c r="D313" s="5" t="s">
        <v>5</v>
      </c>
      <c r="E313" s="3" t="s">
        <v>9</v>
      </c>
      <c r="F313" s="12">
        <v>45.85</v>
      </c>
      <c r="G313" s="12">
        <v>3.21</v>
      </c>
      <c r="H313" s="25">
        <v>22</v>
      </c>
    </row>
    <row r="314" spans="1:8" x14ac:dyDescent="0.25">
      <c r="A314" s="27"/>
      <c r="B314" s="19"/>
      <c r="C314" s="2">
        <v>45364</v>
      </c>
      <c r="D314" s="5" t="s">
        <v>5</v>
      </c>
      <c r="E314" s="3" t="s">
        <v>10</v>
      </c>
      <c r="F314" s="12">
        <v>107.48</v>
      </c>
      <c r="G314" s="12">
        <v>7.52</v>
      </c>
      <c r="H314" s="25">
        <v>39</v>
      </c>
    </row>
    <row r="315" spans="1:8" x14ac:dyDescent="0.25">
      <c r="A315" s="27"/>
      <c r="B315" s="19"/>
      <c r="C315" s="2">
        <v>45364</v>
      </c>
      <c r="D315" s="5" t="s">
        <v>5</v>
      </c>
      <c r="E315" s="3" t="s">
        <v>11</v>
      </c>
      <c r="F315" s="12">
        <v>46.91</v>
      </c>
      <c r="G315" s="12">
        <v>3.28</v>
      </c>
      <c r="H315" s="25">
        <v>39</v>
      </c>
    </row>
    <row r="316" spans="1:8" x14ac:dyDescent="0.25">
      <c r="A316" s="27"/>
      <c r="B316" s="19"/>
      <c r="C316" s="2">
        <v>45395</v>
      </c>
      <c r="D316" s="5" t="s">
        <v>5</v>
      </c>
      <c r="E316" s="3" t="s">
        <v>12</v>
      </c>
      <c r="F316" s="12">
        <v>107.48</v>
      </c>
      <c r="G316" s="12">
        <v>7.52</v>
      </c>
      <c r="H316" s="25">
        <v>59</v>
      </c>
    </row>
    <row r="317" spans="1:8" x14ac:dyDescent="0.25">
      <c r="A317" s="27"/>
      <c r="B317" s="19"/>
      <c r="C317" s="2">
        <v>45395</v>
      </c>
      <c r="D317" s="5" t="s">
        <v>5</v>
      </c>
      <c r="E317" s="3" t="s">
        <v>13</v>
      </c>
      <c r="F317" s="12">
        <v>56.76</v>
      </c>
      <c r="G317" s="12">
        <v>3.97</v>
      </c>
      <c r="H317" s="25">
        <v>59</v>
      </c>
    </row>
    <row r="318" spans="1:8" x14ac:dyDescent="0.25">
      <c r="A318" s="27"/>
      <c r="B318" s="19"/>
      <c r="C318" s="2">
        <v>45425</v>
      </c>
      <c r="D318" s="5" t="s">
        <v>5</v>
      </c>
      <c r="E318" s="3" t="s">
        <v>14</v>
      </c>
      <c r="F318" s="12">
        <v>107.48</v>
      </c>
      <c r="G318" s="12">
        <v>7.52</v>
      </c>
      <c r="H318" s="25">
        <v>82</v>
      </c>
    </row>
    <row r="319" spans="1:8" x14ac:dyDescent="0.25">
      <c r="A319" s="27"/>
      <c r="B319" s="19"/>
      <c r="C319" s="2">
        <v>45425</v>
      </c>
      <c r="D319" s="5" t="s">
        <v>5</v>
      </c>
      <c r="E319" s="3" t="s">
        <v>15</v>
      </c>
      <c r="F319" s="12">
        <v>52.8</v>
      </c>
      <c r="G319" s="12">
        <v>3.7</v>
      </c>
      <c r="H319" s="25">
        <v>82</v>
      </c>
    </row>
    <row r="320" spans="1:8" x14ac:dyDescent="0.25">
      <c r="A320" s="27"/>
      <c r="B320" s="19"/>
      <c r="C320" s="2">
        <v>45456</v>
      </c>
      <c r="D320" s="5" t="s">
        <v>5</v>
      </c>
      <c r="E320" s="3" t="s">
        <v>16</v>
      </c>
      <c r="F320" s="12">
        <v>107.48</v>
      </c>
      <c r="G320" s="12">
        <v>7.52</v>
      </c>
      <c r="H320" s="25">
        <v>109</v>
      </c>
    </row>
    <row r="321" spans="1:8" x14ac:dyDescent="0.25">
      <c r="A321" s="27"/>
      <c r="B321" s="19"/>
      <c r="C321" s="2">
        <v>45456</v>
      </c>
      <c r="D321" s="5" t="s">
        <v>5</v>
      </c>
      <c r="E321" s="3" t="s">
        <v>17</v>
      </c>
      <c r="F321" s="12">
        <v>53.03</v>
      </c>
      <c r="G321" s="12">
        <v>3.71</v>
      </c>
      <c r="H321" s="25">
        <v>109</v>
      </c>
    </row>
    <row r="322" spans="1:8" x14ac:dyDescent="0.25">
      <c r="A322" s="27"/>
      <c r="B322" s="19"/>
      <c r="C322" s="2">
        <v>45486</v>
      </c>
      <c r="D322" s="5" t="s">
        <v>5</v>
      </c>
      <c r="E322" s="3" t="s">
        <v>18</v>
      </c>
      <c r="F322" s="12">
        <v>107.48</v>
      </c>
      <c r="G322" s="12">
        <v>7.52</v>
      </c>
      <c r="H322" s="25">
        <v>132</v>
      </c>
    </row>
    <row r="323" spans="1:8" x14ac:dyDescent="0.25">
      <c r="A323" s="27"/>
      <c r="B323" s="19"/>
      <c r="C323" s="2">
        <v>45486</v>
      </c>
      <c r="D323" s="5" t="s">
        <v>5</v>
      </c>
      <c r="E323" s="3" t="s">
        <v>19</v>
      </c>
      <c r="F323" s="12">
        <v>50.24</v>
      </c>
      <c r="G323" s="12">
        <v>3.52</v>
      </c>
      <c r="H323" s="25">
        <v>132</v>
      </c>
    </row>
    <row r="324" spans="1:8" x14ac:dyDescent="0.25">
      <c r="A324" s="27"/>
      <c r="B324" s="19"/>
      <c r="C324" s="2">
        <v>45517</v>
      </c>
      <c r="D324" s="5" t="s">
        <v>5</v>
      </c>
      <c r="E324" s="3" t="s">
        <v>20</v>
      </c>
      <c r="F324" s="12">
        <v>107.48</v>
      </c>
      <c r="G324" s="12">
        <v>7.52</v>
      </c>
      <c r="H324" s="25">
        <v>158</v>
      </c>
    </row>
    <row r="325" spans="1:8" x14ac:dyDescent="0.25">
      <c r="A325" s="27"/>
      <c r="B325" s="19"/>
      <c r="C325" s="2">
        <v>45517</v>
      </c>
      <c r="D325" s="5" t="s">
        <v>5</v>
      </c>
      <c r="E325" s="3" t="s">
        <v>21</v>
      </c>
      <c r="F325" s="12">
        <v>52.03</v>
      </c>
      <c r="G325" s="12">
        <v>3.64</v>
      </c>
      <c r="H325" s="25">
        <v>158</v>
      </c>
    </row>
    <row r="326" spans="1:8" x14ac:dyDescent="0.25">
      <c r="A326" s="27"/>
      <c r="B326" s="19"/>
      <c r="C326" s="2">
        <v>45548</v>
      </c>
      <c r="D326" s="5" t="s">
        <v>5</v>
      </c>
      <c r="E326" s="3" t="s">
        <v>22</v>
      </c>
      <c r="F326" s="12">
        <v>107.48</v>
      </c>
      <c r="G326" s="12">
        <v>7.52</v>
      </c>
      <c r="H326" s="25">
        <v>165</v>
      </c>
    </row>
    <row r="327" spans="1:8" x14ac:dyDescent="0.25">
      <c r="A327" s="27"/>
      <c r="B327" s="19"/>
      <c r="C327" s="2">
        <v>45548</v>
      </c>
      <c r="D327" s="5" t="s">
        <v>5</v>
      </c>
      <c r="E327" s="3" t="s">
        <v>23</v>
      </c>
      <c r="F327" s="12">
        <v>47.46</v>
      </c>
      <c r="G327" s="12">
        <v>3.32</v>
      </c>
      <c r="H327" s="25">
        <v>165</v>
      </c>
    </row>
    <row r="328" spans="1:8" x14ac:dyDescent="0.25">
      <c r="A328" s="27"/>
      <c r="B328" s="19"/>
      <c r="C328" s="2">
        <v>45578</v>
      </c>
      <c r="D328" s="5" t="s">
        <v>5</v>
      </c>
      <c r="E328" s="3" t="s">
        <v>24</v>
      </c>
      <c r="F328" s="12">
        <v>107.48</v>
      </c>
      <c r="G328" s="12">
        <v>7.52</v>
      </c>
      <c r="H328" s="25">
        <v>180</v>
      </c>
    </row>
    <row r="329" spans="1:8" x14ac:dyDescent="0.25">
      <c r="A329" s="27"/>
      <c r="B329" s="19"/>
      <c r="C329" s="2">
        <v>45578</v>
      </c>
      <c r="D329" s="5" t="s">
        <v>5</v>
      </c>
      <c r="E329" s="3" t="s">
        <v>25</v>
      </c>
      <c r="F329" s="12">
        <v>47.01</v>
      </c>
      <c r="G329" s="12">
        <v>3.29</v>
      </c>
      <c r="H329" s="25">
        <v>180</v>
      </c>
    </row>
    <row r="330" spans="1:8" x14ac:dyDescent="0.25">
      <c r="A330" s="27"/>
      <c r="B330" s="19"/>
      <c r="C330" s="2">
        <v>45609</v>
      </c>
      <c r="D330" s="5" t="s">
        <v>5</v>
      </c>
      <c r="E330" s="3" t="s">
        <v>26</v>
      </c>
      <c r="F330" s="12">
        <v>107.48</v>
      </c>
      <c r="G330" s="12">
        <v>7.52</v>
      </c>
      <c r="H330" s="25">
        <v>207</v>
      </c>
    </row>
    <row r="331" spans="1:8" x14ac:dyDescent="0.25">
      <c r="A331" s="27"/>
      <c r="B331" s="19"/>
      <c r="C331" s="2">
        <v>45609</v>
      </c>
      <c r="D331" s="5" t="s">
        <v>5</v>
      </c>
      <c r="E331" s="3" t="s">
        <v>27</v>
      </c>
      <c r="F331" s="12">
        <v>51.74</v>
      </c>
      <c r="G331" s="12">
        <v>3.62</v>
      </c>
      <c r="H331" s="25">
        <v>207</v>
      </c>
    </row>
    <row r="332" spans="1:8" x14ac:dyDescent="0.25">
      <c r="A332" s="27"/>
      <c r="B332" s="19"/>
      <c r="C332" s="2">
        <v>45639</v>
      </c>
      <c r="D332" s="5" t="s">
        <v>5</v>
      </c>
      <c r="E332" s="3" t="s">
        <v>28</v>
      </c>
      <c r="F332" s="12">
        <v>107.48</v>
      </c>
      <c r="G332" s="12">
        <v>7.52</v>
      </c>
      <c r="H332" s="25">
        <v>233</v>
      </c>
    </row>
    <row r="333" spans="1:8" x14ac:dyDescent="0.25">
      <c r="A333" s="27"/>
      <c r="B333" s="19"/>
      <c r="C333" s="2">
        <v>45639</v>
      </c>
      <c r="D333" s="5" t="s">
        <v>5</v>
      </c>
      <c r="E333" s="3" t="s">
        <v>29</v>
      </c>
      <c r="F333" s="16">
        <v>50.81</v>
      </c>
      <c r="G333" s="12">
        <v>3.56</v>
      </c>
      <c r="H333" s="25">
        <v>233</v>
      </c>
    </row>
    <row r="334" spans="1:8" x14ac:dyDescent="0.25">
      <c r="A334" s="27"/>
      <c r="B334" s="19"/>
      <c r="C334" s="2"/>
      <c r="E334" s="3"/>
      <c r="F334" s="17">
        <f>SUM(F310:F333)</f>
        <v>1888.16</v>
      </c>
      <c r="H334" s="25"/>
    </row>
    <row r="335" spans="1:8" x14ac:dyDescent="0.25">
      <c r="A335" s="27"/>
      <c r="B335" s="19"/>
      <c r="C335" s="2"/>
      <c r="E335" s="3"/>
      <c r="F335" s="17"/>
      <c r="H335" s="25"/>
    </row>
    <row r="336" spans="1:8" ht="30" x14ac:dyDescent="0.25">
      <c r="A336" s="28" t="s">
        <v>107</v>
      </c>
      <c r="B336" s="23" t="s">
        <v>359</v>
      </c>
      <c r="C336" s="4">
        <v>45295</v>
      </c>
      <c r="D336" s="5" t="s">
        <v>51</v>
      </c>
      <c r="E336" s="7" t="s">
        <v>108</v>
      </c>
      <c r="F336" s="17">
        <v>15.95</v>
      </c>
      <c r="G336" s="12">
        <v>1.1200000000000001</v>
      </c>
      <c r="H336" s="25">
        <v>3</v>
      </c>
    </row>
    <row r="337" spans="1:8" x14ac:dyDescent="0.25">
      <c r="A337" s="28"/>
      <c r="B337" s="21"/>
      <c r="F337" s="17"/>
      <c r="H337" s="25"/>
    </row>
    <row r="338" spans="1:8" ht="30" x14ac:dyDescent="0.25">
      <c r="A338" s="24" t="s">
        <v>175</v>
      </c>
      <c r="B338" s="23" t="s">
        <v>360</v>
      </c>
      <c r="C338" s="4">
        <v>45403</v>
      </c>
      <c r="D338" s="5" t="s">
        <v>51</v>
      </c>
      <c r="E338" s="7" t="s">
        <v>176</v>
      </c>
      <c r="F338" s="12">
        <v>235</v>
      </c>
      <c r="G338" s="12">
        <v>16.45</v>
      </c>
      <c r="H338" s="25">
        <v>60</v>
      </c>
    </row>
    <row r="339" spans="1:8" ht="30" x14ac:dyDescent="0.25">
      <c r="A339" s="24"/>
      <c r="C339" s="4">
        <v>45502</v>
      </c>
      <c r="D339" s="5" t="s">
        <v>51</v>
      </c>
      <c r="E339" s="7" t="s">
        <v>177</v>
      </c>
      <c r="F339" s="12">
        <v>235</v>
      </c>
      <c r="G339" s="12">
        <v>16.45</v>
      </c>
      <c r="H339" s="25">
        <v>135</v>
      </c>
    </row>
    <row r="340" spans="1:8" ht="45" x14ac:dyDescent="0.25">
      <c r="A340" s="24"/>
      <c r="C340" s="4">
        <v>45586</v>
      </c>
      <c r="D340" s="5" t="s">
        <v>51</v>
      </c>
      <c r="E340" s="7" t="s">
        <v>178</v>
      </c>
      <c r="F340" s="12">
        <v>190</v>
      </c>
      <c r="G340" s="12">
        <v>13.3</v>
      </c>
      <c r="H340" s="25">
        <v>182</v>
      </c>
    </row>
    <row r="341" spans="1:8" ht="30" x14ac:dyDescent="0.25">
      <c r="A341" s="24"/>
      <c r="C341" s="4">
        <v>45652</v>
      </c>
      <c r="D341" s="5" t="s">
        <v>51</v>
      </c>
      <c r="E341" s="7" t="s">
        <v>179</v>
      </c>
      <c r="F341" s="16">
        <v>160</v>
      </c>
      <c r="G341" s="12">
        <v>11.2</v>
      </c>
      <c r="H341" s="25">
        <v>236</v>
      </c>
    </row>
    <row r="342" spans="1:8" x14ac:dyDescent="0.25">
      <c r="A342" s="24"/>
      <c r="F342" s="17">
        <f>SUM(F338:F341)</f>
        <v>820</v>
      </c>
      <c r="H342" s="25"/>
    </row>
    <row r="343" spans="1:8" x14ac:dyDescent="0.25">
      <c r="A343" s="24"/>
      <c r="F343" s="17"/>
      <c r="H343" s="25"/>
    </row>
    <row r="344" spans="1:8" ht="30" x14ac:dyDescent="0.25">
      <c r="A344" s="24" t="s">
        <v>160</v>
      </c>
      <c r="B344" s="23" t="s">
        <v>361</v>
      </c>
      <c r="C344" s="4">
        <v>45382</v>
      </c>
      <c r="D344" s="5" t="s">
        <v>51</v>
      </c>
      <c r="E344" s="7" t="s">
        <v>161</v>
      </c>
      <c r="F344" s="12">
        <f>48.63+1.42</f>
        <v>50.050000000000004</v>
      </c>
      <c r="G344" s="12">
        <v>0.1</v>
      </c>
      <c r="H344" s="25">
        <v>43</v>
      </c>
    </row>
    <row r="345" spans="1:8" ht="30" x14ac:dyDescent="0.25">
      <c r="A345" s="24"/>
      <c r="C345" s="4">
        <v>45351</v>
      </c>
      <c r="D345" s="5" t="s">
        <v>51</v>
      </c>
      <c r="E345" s="7" t="s">
        <v>162</v>
      </c>
      <c r="F345" s="12">
        <f>328.53+8.12</f>
        <v>336.65</v>
      </c>
      <c r="G345" s="12">
        <v>0.59</v>
      </c>
      <c r="H345" s="25">
        <v>81</v>
      </c>
    </row>
    <row r="346" spans="1:8" ht="30" x14ac:dyDescent="0.25">
      <c r="A346" s="24"/>
      <c r="C346" s="4">
        <v>45412</v>
      </c>
      <c r="D346" s="5" t="s">
        <v>51</v>
      </c>
      <c r="E346" s="7" t="s">
        <v>163</v>
      </c>
      <c r="F346" s="12">
        <f>449.24+11.36</f>
        <v>460.6</v>
      </c>
      <c r="G346" s="12">
        <v>0.79</v>
      </c>
      <c r="H346" s="25">
        <v>81</v>
      </c>
    </row>
    <row r="347" spans="1:8" ht="30" x14ac:dyDescent="0.25">
      <c r="A347" s="24"/>
      <c r="C347" s="4">
        <v>45443</v>
      </c>
      <c r="D347" s="5" t="s">
        <v>164</v>
      </c>
      <c r="E347" s="7" t="s">
        <v>165</v>
      </c>
      <c r="F347" s="12">
        <v>-72.569999999999993</v>
      </c>
      <c r="H347" s="25">
        <v>84</v>
      </c>
    </row>
    <row r="348" spans="1:8" ht="30" x14ac:dyDescent="0.25">
      <c r="A348" s="24"/>
      <c r="C348" s="4">
        <v>45443</v>
      </c>
      <c r="D348" s="5" t="s">
        <v>51</v>
      </c>
      <c r="E348" s="7" t="s">
        <v>166</v>
      </c>
      <c r="F348" s="12">
        <f>48.55+1.42</f>
        <v>49.97</v>
      </c>
      <c r="G348" s="12">
        <v>0.1</v>
      </c>
      <c r="H348" s="25">
        <v>84</v>
      </c>
    </row>
    <row r="349" spans="1:8" ht="30" x14ac:dyDescent="0.25">
      <c r="A349" s="24"/>
      <c r="C349" s="4">
        <v>45473</v>
      </c>
      <c r="D349" s="5" t="s">
        <v>51</v>
      </c>
      <c r="E349" s="7" t="s">
        <v>167</v>
      </c>
      <c r="F349" s="12">
        <v>106.33</v>
      </c>
      <c r="H349" s="25">
        <v>135</v>
      </c>
    </row>
    <row r="350" spans="1:8" ht="30" x14ac:dyDescent="0.25">
      <c r="A350" s="24"/>
      <c r="C350" s="4">
        <v>45596</v>
      </c>
      <c r="D350" s="5" t="s">
        <v>51</v>
      </c>
      <c r="E350" s="7" t="s">
        <v>168</v>
      </c>
      <c r="F350" s="16">
        <v>79.319999999999993</v>
      </c>
      <c r="H350" s="25">
        <v>184</v>
      </c>
    </row>
    <row r="351" spans="1:8" x14ac:dyDescent="0.25">
      <c r="A351" s="24"/>
      <c r="F351" s="17">
        <f>SUM(F344:F350)</f>
        <v>1010.3500000000001</v>
      </c>
      <c r="H351" s="25"/>
    </row>
    <row r="352" spans="1:8" x14ac:dyDescent="0.25">
      <c r="A352" s="24"/>
      <c r="F352" s="17"/>
      <c r="H352" s="25"/>
    </row>
    <row r="353" spans="1:9" ht="45" x14ac:dyDescent="0.25">
      <c r="A353" s="24" t="s">
        <v>233</v>
      </c>
      <c r="B353" s="18" t="s">
        <v>391</v>
      </c>
      <c r="C353" s="4">
        <v>45391</v>
      </c>
      <c r="D353" s="5" t="s">
        <v>51</v>
      </c>
      <c r="E353" s="7" t="s">
        <v>234</v>
      </c>
      <c r="F353" s="12">
        <v>76.58</v>
      </c>
      <c r="H353" s="25">
        <v>111</v>
      </c>
    </row>
    <row r="354" spans="1:9" ht="45" x14ac:dyDescent="0.25">
      <c r="A354" s="24"/>
      <c r="C354" s="4">
        <v>45425</v>
      </c>
      <c r="D354" s="5" t="s">
        <v>51</v>
      </c>
      <c r="E354" s="7" t="s">
        <v>235</v>
      </c>
      <c r="F354" s="12">
        <v>78.33</v>
      </c>
      <c r="H354" s="25">
        <v>111</v>
      </c>
    </row>
    <row r="355" spans="1:9" ht="45" x14ac:dyDescent="0.25">
      <c r="A355" s="24"/>
      <c r="C355" s="4">
        <v>45446</v>
      </c>
      <c r="D355" s="5" t="s">
        <v>51</v>
      </c>
      <c r="E355" s="7" t="s">
        <v>236</v>
      </c>
      <c r="F355" s="12">
        <v>105.83</v>
      </c>
      <c r="H355" s="25">
        <v>111</v>
      </c>
    </row>
    <row r="356" spans="1:9" ht="60" x14ac:dyDescent="0.25">
      <c r="A356" s="24"/>
      <c r="C356" s="4">
        <v>45447</v>
      </c>
      <c r="D356" s="5" t="s">
        <v>51</v>
      </c>
      <c r="E356" s="7" t="s">
        <v>237</v>
      </c>
      <c r="F356" s="16">
        <v>30.31</v>
      </c>
      <c r="H356" s="25">
        <v>111</v>
      </c>
    </row>
    <row r="357" spans="1:9" x14ac:dyDescent="0.25">
      <c r="A357" s="24"/>
      <c r="F357" s="17">
        <f>SUM(F353:F356)</f>
        <v>291.05</v>
      </c>
      <c r="H357" s="25"/>
    </row>
    <row r="358" spans="1:9" x14ac:dyDescent="0.25">
      <c r="A358" s="24"/>
      <c r="F358" s="17"/>
      <c r="H358" s="25"/>
    </row>
    <row r="359" spans="1:9" ht="45" x14ac:dyDescent="0.25">
      <c r="A359" s="24" t="s">
        <v>304</v>
      </c>
      <c r="B359" s="23" t="s">
        <v>362</v>
      </c>
      <c r="C359" s="4">
        <v>45648</v>
      </c>
      <c r="D359" s="5" t="s">
        <v>51</v>
      </c>
      <c r="E359" s="7" t="s">
        <v>305</v>
      </c>
      <c r="F359" s="12">
        <v>1374</v>
      </c>
      <c r="H359" s="25">
        <v>238</v>
      </c>
    </row>
    <row r="360" spans="1:9" ht="45" x14ac:dyDescent="0.25">
      <c r="A360" s="24"/>
      <c r="C360" s="4">
        <v>45652</v>
      </c>
      <c r="D360" s="5" t="s">
        <v>51</v>
      </c>
      <c r="E360" s="7" t="s">
        <v>306</v>
      </c>
      <c r="F360" s="12">
        <v>764.7</v>
      </c>
      <c r="H360" s="25">
        <v>238</v>
      </c>
    </row>
    <row r="361" spans="1:9" ht="30" x14ac:dyDescent="0.25">
      <c r="A361" s="24"/>
      <c r="C361" s="4">
        <v>45656</v>
      </c>
      <c r="D361" s="5" t="s">
        <v>51</v>
      </c>
      <c r="E361" s="7" t="s">
        <v>307</v>
      </c>
      <c r="F361" s="16">
        <v>1600</v>
      </c>
      <c r="H361" s="25">
        <v>239</v>
      </c>
    </row>
    <row r="362" spans="1:9" x14ac:dyDescent="0.25">
      <c r="A362" s="24"/>
      <c r="F362" s="17">
        <f>SUM(F359:F361)</f>
        <v>3738.7</v>
      </c>
      <c r="H362" s="25"/>
    </row>
    <row r="363" spans="1:9" x14ac:dyDescent="0.25">
      <c r="A363" s="24"/>
      <c r="F363" s="17"/>
      <c r="H363" s="25"/>
    </row>
    <row r="364" spans="1:9" ht="36.75" customHeight="1" x14ac:dyDescent="0.25">
      <c r="A364" s="24" t="s">
        <v>263</v>
      </c>
      <c r="B364" s="18" t="s">
        <v>392</v>
      </c>
      <c r="C364" s="4">
        <v>45504</v>
      </c>
      <c r="D364" s="5" t="s">
        <v>51</v>
      </c>
      <c r="E364" s="7" t="s">
        <v>264</v>
      </c>
      <c r="F364" s="12">
        <v>350</v>
      </c>
      <c r="H364" s="25">
        <v>135</v>
      </c>
      <c r="I364" s="7"/>
    </row>
    <row r="365" spans="1:9" ht="30" x14ac:dyDescent="0.25">
      <c r="A365" s="24"/>
      <c r="C365" s="4">
        <v>45653</v>
      </c>
      <c r="D365" s="5" t="s">
        <v>51</v>
      </c>
      <c r="E365" s="7" t="s">
        <v>265</v>
      </c>
      <c r="F365" s="16">
        <v>150</v>
      </c>
      <c r="H365" s="25">
        <v>237</v>
      </c>
      <c r="I365" s="7"/>
    </row>
    <row r="366" spans="1:9" x14ac:dyDescent="0.25">
      <c r="A366" s="24"/>
      <c r="F366" s="17">
        <f>SUM(F364:F365)</f>
        <v>500</v>
      </c>
      <c r="H366" s="25"/>
      <c r="I366" s="7"/>
    </row>
    <row r="367" spans="1:9" x14ac:dyDescent="0.25">
      <c r="A367" s="24"/>
      <c r="F367" s="17"/>
      <c r="H367" s="25"/>
      <c r="I367" s="7"/>
    </row>
    <row r="368" spans="1:9" ht="30" x14ac:dyDescent="0.25">
      <c r="A368" s="24" t="s">
        <v>154</v>
      </c>
      <c r="B368" s="23" t="s">
        <v>363</v>
      </c>
      <c r="C368" s="4">
        <v>45382</v>
      </c>
      <c r="D368" s="5" t="s">
        <v>51</v>
      </c>
      <c r="E368" s="7" t="s">
        <v>155</v>
      </c>
      <c r="F368" s="12">
        <v>180</v>
      </c>
      <c r="G368" s="12">
        <v>5.4</v>
      </c>
      <c r="H368" s="25">
        <v>42</v>
      </c>
      <c r="I368" s="7"/>
    </row>
    <row r="369" spans="1:9" ht="60" x14ac:dyDescent="0.25">
      <c r="A369" s="24"/>
      <c r="C369" s="4">
        <v>45351</v>
      </c>
      <c r="D369" s="5" t="s">
        <v>51</v>
      </c>
      <c r="E369" s="7" t="s">
        <v>156</v>
      </c>
      <c r="F369" s="12">
        <v>660</v>
      </c>
      <c r="G369" s="12">
        <v>19.8</v>
      </c>
      <c r="H369" s="25">
        <v>58</v>
      </c>
      <c r="I369" s="7"/>
    </row>
    <row r="370" spans="1:9" ht="45" x14ac:dyDescent="0.25">
      <c r="A370" s="24"/>
      <c r="C370" s="4">
        <v>45412</v>
      </c>
      <c r="D370" s="5" t="s">
        <v>51</v>
      </c>
      <c r="E370" s="7" t="s">
        <v>157</v>
      </c>
      <c r="F370" s="12">
        <v>690</v>
      </c>
      <c r="G370" s="12">
        <v>20.7</v>
      </c>
      <c r="H370" s="25">
        <v>61</v>
      </c>
    </row>
    <row r="371" spans="1:9" ht="30" x14ac:dyDescent="0.25">
      <c r="A371" s="24"/>
      <c r="C371" s="4">
        <v>45412</v>
      </c>
      <c r="D371" s="5" t="s">
        <v>51</v>
      </c>
      <c r="E371" s="7" t="s">
        <v>158</v>
      </c>
      <c r="F371" s="12">
        <v>60</v>
      </c>
      <c r="G371" s="12">
        <v>1.8</v>
      </c>
      <c r="H371" s="25">
        <v>61</v>
      </c>
    </row>
    <row r="372" spans="1:9" ht="30" x14ac:dyDescent="0.25">
      <c r="A372" s="24"/>
      <c r="C372" s="4">
        <v>45443</v>
      </c>
      <c r="D372" s="5" t="s">
        <v>51</v>
      </c>
      <c r="E372" s="7" t="s">
        <v>159</v>
      </c>
      <c r="F372" s="16">
        <v>60</v>
      </c>
      <c r="G372" s="12">
        <v>1.8</v>
      </c>
      <c r="H372" s="25">
        <v>83</v>
      </c>
    </row>
    <row r="373" spans="1:9" x14ac:dyDescent="0.25">
      <c r="A373" s="24"/>
      <c r="F373" s="17">
        <f>SUM(F368:F372)</f>
        <v>1650</v>
      </c>
      <c r="H373" s="25"/>
    </row>
    <row r="374" spans="1:9" x14ac:dyDescent="0.25">
      <c r="A374" s="24"/>
      <c r="F374" s="17"/>
      <c r="H374" s="25"/>
    </row>
    <row r="375" spans="1:9" ht="45" x14ac:dyDescent="0.25">
      <c r="A375" s="24" t="s">
        <v>189</v>
      </c>
      <c r="B375" s="18" t="s">
        <v>393</v>
      </c>
      <c r="C375" s="4">
        <v>45405</v>
      </c>
      <c r="D375" s="5" t="s">
        <v>51</v>
      </c>
      <c r="E375" s="7" t="s">
        <v>190</v>
      </c>
      <c r="F375" s="17">
        <v>150</v>
      </c>
      <c r="H375" s="25">
        <v>60</v>
      </c>
    </row>
    <row r="376" spans="1:9" x14ac:dyDescent="0.25">
      <c r="A376" s="24"/>
      <c r="F376" s="17"/>
      <c r="H376" s="25"/>
    </row>
    <row r="377" spans="1:9" x14ac:dyDescent="0.25">
      <c r="A377" s="24" t="s">
        <v>394</v>
      </c>
      <c r="B377" s="18" t="s">
        <v>395</v>
      </c>
      <c r="C377" s="4">
        <v>45377</v>
      </c>
      <c r="D377" s="5" t="s">
        <v>51</v>
      </c>
      <c r="E377" s="7" t="s">
        <v>73</v>
      </c>
      <c r="F377" s="17">
        <v>483.84</v>
      </c>
      <c r="H377" s="25">
        <v>53</v>
      </c>
    </row>
    <row r="378" spans="1:9" x14ac:dyDescent="0.25">
      <c r="A378" s="27"/>
      <c r="B378" s="19"/>
      <c r="C378" s="2"/>
      <c r="E378" s="3"/>
      <c r="H378" s="25"/>
    </row>
    <row r="379" spans="1:9" ht="15.75" thickBot="1" x14ac:dyDescent="0.3">
      <c r="A379" s="24"/>
      <c r="E379" s="3"/>
      <c r="H379" s="25"/>
    </row>
    <row r="380" spans="1:9" ht="15.75" thickBot="1" x14ac:dyDescent="0.3">
      <c r="A380" s="31" t="s">
        <v>321</v>
      </c>
      <c r="B380" s="32"/>
      <c r="C380" s="32"/>
      <c r="D380" s="32"/>
      <c r="E380" s="33"/>
      <c r="F380" s="22">
        <f>F11+F15+F20+F24+F26+F28+F32+F34+F41+F55+F69+F83+F85+F87+F89+F91+F96+F100+F106+F118+F126+F141+F149+F151+F153+F155+F161+F175+F180+F182+F184+F186+F188+F192+F196+F198+F200+F207+F209+F213+F217+F219+F233+F238+F242+F244+F248+F252+F254+F258+F260+F262+F264+F266+F268+F270+F272+F274+F284+F294+F296+F300+F302+F304+F306+F308+F334+F336+F342+F351+F357+F362+F366+F373+F375+F377</f>
        <v>266884.93000000005</v>
      </c>
      <c r="G380" s="29"/>
      <c r="H380" s="30"/>
    </row>
    <row r="382" spans="1:9" x14ac:dyDescent="0.25">
      <c r="E382" s="7" t="s">
        <v>409</v>
      </c>
      <c r="F382" s="12">
        <v>18363.360000000004</v>
      </c>
    </row>
    <row r="383" spans="1:9" x14ac:dyDescent="0.25">
      <c r="E383" s="7" t="s">
        <v>410</v>
      </c>
      <c r="F383" s="12">
        <v>76460.599999999991</v>
      </c>
    </row>
    <row r="384" spans="1:9" x14ac:dyDescent="0.25">
      <c r="E384" s="7" t="s">
        <v>411</v>
      </c>
      <c r="F384" s="12">
        <v>33826.69</v>
      </c>
    </row>
    <row r="385" spans="5:6" x14ac:dyDescent="0.25">
      <c r="E385" s="7" t="s">
        <v>412</v>
      </c>
      <c r="F385" s="16">
        <v>138234.28</v>
      </c>
    </row>
    <row r="386" spans="5:6" x14ac:dyDescent="0.25">
      <c r="F386" s="12">
        <f>SUM(F382:F385)</f>
        <v>266884.93</v>
      </c>
    </row>
  </sheetData>
  <sortState xmlns:xlrd2="http://schemas.microsoft.com/office/spreadsheetml/2017/richdata2" ref="A4:H379">
    <sortCondition ref="A4:A379"/>
  </sortState>
  <mergeCells count="3">
    <mergeCell ref="A380:E380"/>
    <mergeCell ref="A1:H1"/>
    <mergeCell ref="A2:H2"/>
  </mergeCells>
  <pageMargins left="0.70866141732283472" right="0.51181102362204722" top="0.55118110236220474" bottom="0.55118110236220474" header="0.31496062992125984" footer="0.31496062992125984"/>
  <pageSetup paperSize="9" scale="48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CONTRATOS 2024 </vt:lpstr>
      <vt:lpstr>'REGISTRO CONTRATOS 2024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Sánchez Saavedra</dc:creator>
  <cp:lastModifiedBy>Esther Sánchez Saavedra</cp:lastModifiedBy>
  <cp:lastPrinted>2025-02-24T16:17:18Z</cp:lastPrinted>
  <dcterms:created xsi:type="dcterms:W3CDTF">2025-02-20T08:10:08Z</dcterms:created>
  <dcterms:modified xsi:type="dcterms:W3CDTF">2025-05-02T12:34:12Z</dcterms:modified>
</cp:coreProperties>
</file>