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neDrive - EIDER ASESORES SL\general\FUNDACIONES\FUNDACIÓN ACADEMIA\DOCUMENTOS CONTABILIDAD\2021\REGISTRO DE CONTRATOS\"/>
    </mc:Choice>
  </mc:AlternateContent>
  <xr:revisionPtr revIDLastSave="0" documentId="13_ncr:1_{C097E950-23C9-4496-9322-DC7A440282C4}" xr6:coauthVersionLast="47" xr6:coauthVersionMax="47" xr10:uidLastSave="{00000000-0000-0000-0000-000000000000}"/>
  <bookViews>
    <workbookView xWindow="-120" yWindow="-120" windowWidth="21840" windowHeight="13140" activeTab="4" xr2:uid="{766A9AFD-E389-48CF-BE84-197501DFEDE5}"/>
  </bookViews>
  <sheets>
    <sheet name="1T" sheetId="1" r:id="rId1"/>
    <sheet name="2T" sheetId="2" r:id="rId2"/>
    <sheet name="3T" sheetId="3" r:id="rId3"/>
    <sheet name="4T" sheetId="5" r:id="rId4"/>
    <sheet name="ANUAL" sheetId="4" r:id="rId5"/>
  </sheets>
  <definedNames>
    <definedName name="_xlnm.Print_Area" localSheetId="0">'1T'!$A$1:$H$61</definedName>
    <definedName name="_xlnm.Print_Area" localSheetId="1">'2T'!$A$1:$I$40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5" i="5" l="1"/>
  <c r="G52" i="3"/>
  <c r="F97" i="5" l="1"/>
  <c r="F77" i="5"/>
  <c r="F71" i="5"/>
  <c r="F65" i="5"/>
  <c r="F61" i="5"/>
  <c r="F54" i="5"/>
  <c r="F47" i="5"/>
  <c r="F42" i="5"/>
  <c r="F36" i="5"/>
  <c r="F28" i="5"/>
  <c r="F23" i="5"/>
  <c r="F18" i="5"/>
  <c r="F13" i="5"/>
  <c r="I13" i="5" l="1"/>
  <c r="I36" i="5"/>
  <c r="I42" i="5"/>
  <c r="I23" i="5"/>
  <c r="I28" i="5"/>
  <c r="I54" i="5"/>
  <c r="F105" i="5"/>
  <c r="F163" i="4"/>
  <c r="F143" i="4"/>
  <c r="F137" i="4"/>
  <c r="F131" i="4"/>
  <c r="F127" i="4"/>
  <c r="F121" i="4"/>
  <c r="F111" i="4"/>
  <c r="F109" i="4"/>
  <c r="F102" i="4"/>
  <c r="F94" i="4"/>
  <c r="F88" i="4"/>
  <c r="F85" i="4"/>
  <c r="F82" i="4"/>
  <c r="F80" i="4"/>
  <c r="F73" i="4"/>
  <c r="F63" i="4"/>
  <c r="G50" i="4"/>
  <c r="F50" i="4"/>
  <c r="F49" i="4"/>
  <c r="F48" i="4"/>
  <c r="G46" i="4"/>
  <c r="F46" i="4"/>
  <c r="F45" i="4"/>
  <c r="G44" i="4"/>
  <c r="F44" i="4"/>
  <c r="F55" i="4" s="1"/>
  <c r="F43" i="4"/>
  <c r="F42" i="4"/>
  <c r="F40" i="4"/>
  <c r="F11" i="4"/>
  <c r="F40" i="3"/>
  <c r="I40" i="3" s="1"/>
  <c r="F33" i="3"/>
  <c r="F36" i="3" s="1"/>
  <c r="F26" i="3"/>
  <c r="G19" i="3"/>
  <c r="F19" i="3"/>
  <c r="F18" i="3"/>
  <c r="F17" i="3"/>
  <c r="F52" i="3" s="1"/>
  <c r="F13" i="3"/>
  <c r="I13" i="3" s="1"/>
  <c r="F35" i="2"/>
  <c r="F36" i="2" s="1"/>
  <c r="F32" i="2"/>
  <c r="F28" i="2"/>
  <c r="F23" i="2"/>
  <c r="F19" i="2"/>
  <c r="G17" i="2"/>
  <c r="F17" i="2"/>
  <c r="F16" i="2"/>
  <c r="G15" i="2"/>
  <c r="G40" i="2" s="1"/>
  <c r="F15" i="2"/>
  <c r="F13" i="2"/>
  <c r="G31" i="1"/>
  <c r="F25" i="1"/>
  <c r="F23" i="1"/>
  <c r="F16" i="1"/>
  <c r="F15" i="1"/>
  <c r="F17" i="1" s="1"/>
  <c r="F11" i="1"/>
  <c r="F13" i="1" s="1"/>
  <c r="I99" i="5" l="1"/>
  <c r="I73" i="5"/>
  <c r="I103" i="5"/>
  <c r="I87" i="5"/>
  <c r="I79" i="5"/>
  <c r="I101" i="5"/>
  <c r="I93" i="5"/>
  <c r="I85" i="5"/>
  <c r="I91" i="5"/>
  <c r="I83" i="5"/>
  <c r="I67" i="5"/>
  <c r="I97" i="5"/>
  <c r="I89" i="5"/>
  <c r="I81" i="5"/>
  <c r="I65" i="5"/>
  <c r="I56" i="5"/>
  <c r="I71" i="5"/>
  <c r="I18" i="5"/>
  <c r="I77" i="5"/>
  <c r="I47" i="5"/>
  <c r="I61" i="5"/>
  <c r="F171" i="4"/>
  <c r="I121" i="4" s="1"/>
  <c r="I46" i="3"/>
  <c r="I44" i="3"/>
  <c r="I50" i="3"/>
  <c r="I42" i="3"/>
  <c r="I48" i="3"/>
  <c r="I38" i="3"/>
  <c r="I28" i="3"/>
  <c r="I26" i="3"/>
  <c r="I36" i="3"/>
  <c r="F21" i="3"/>
  <c r="I21" i="3" s="1"/>
  <c r="I32" i="2"/>
  <c r="I19" i="2"/>
  <c r="F40" i="2"/>
  <c r="I38" i="2" s="1"/>
  <c r="I23" i="2"/>
  <c r="I13" i="2"/>
  <c r="F31" i="1"/>
  <c r="I13" i="1"/>
  <c r="I40" i="4" l="1"/>
  <c r="I73" i="4"/>
  <c r="I163" i="4"/>
  <c r="I94" i="4"/>
  <c r="I131" i="4"/>
  <c r="I127" i="4"/>
  <c r="I109" i="4"/>
  <c r="I55" i="4"/>
  <c r="I169" i="4"/>
  <c r="I153" i="4"/>
  <c r="I145" i="4"/>
  <c r="I137" i="4"/>
  <c r="I111" i="4"/>
  <c r="I102" i="4"/>
  <c r="I80" i="4"/>
  <c r="I167" i="4"/>
  <c r="I159" i="4"/>
  <c r="I151" i="4"/>
  <c r="I117" i="4"/>
  <c r="I165" i="4"/>
  <c r="I157" i="4"/>
  <c r="I149" i="4"/>
  <c r="I133" i="4"/>
  <c r="I115" i="4"/>
  <c r="I96" i="4"/>
  <c r="I155" i="4"/>
  <c r="I147" i="4"/>
  <c r="I139" i="4"/>
  <c r="I113" i="4"/>
  <c r="I63" i="4"/>
  <c r="I143" i="4"/>
  <c r="I28" i="2"/>
  <c r="I36" i="2"/>
  <c r="I27" i="1"/>
  <c r="I21" i="1"/>
  <c r="I19" i="1"/>
  <c r="I17" i="1"/>
  <c r="I25" i="1"/>
</calcChain>
</file>

<file path=xl/sharedStrings.xml><?xml version="1.0" encoding="utf-8"?>
<sst xmlns="http://schemas.openxmlformats.org/spreadsheetml/2006/main" count="939" uniqueCount="338">
  <si>
    <t>FUNDACIÓN CANARIA ACADEMIA CANARIA DE LA LENGUA</t>
  </si>
  <si>
    <t>REGISTRO DE CONTRATOS MENORES 2021</t>
  </si>
  <si>
    <t>ENTIDAD ADJUDICATARIO</t>
  </si>
  <si>
    <t>CIF</t>
  </si>
  <si>
    <t>FECHA FACTURA</t>
  </si>
  <si>
    <t xml:space="preserve">OBJETO CONTRATO </t>
  </si>
  <si>
    <t>DURACIÓN</t>
  </si>
  <si>
    <t>IMPORTE</t>
  </si>
  <si>
    <t>IGIC</t>
  </si>
  <si>
    <t>Nº FACTURA</t>
  </si>
  <si>
    <t>% Adjudicado s/total contratos</t>
  </si>
  <si>
    <t>TELEFÓNICA DE ESPAÑA, S.A.U.</t>
  </si>
  <si>
    <t>A82018474</t>
  </si>
  <si>
    <t>CONSUMO MÓVIL 619681527 18/11/20-17/12/20</t>
  </si>
  <si>
    <t>MENSUAL</t>
  </si>
  <si>
    <t>28-A1U2-004920</t>
  </si>
  <si>
    <t>CONSUMO TELÉFONO 822172888 18/11/20-17/12/20</t>
  </si>
  <si>
    <t>TB6IQ0007059</t>
  </si>
  <si>
    <t>CONSUMO TELÉFONO 928913879 18/11/20-17/12/20</t>
  </si>
  <si>
    <t>TB6IQ0007060</t>
  </si>
  <si>
    <t>CONSUMO MÓVIL 619681527 18/12/20-17/01/21</t>
  </si>
  <si>
    <t>28-B1U2-005413</t>
  </si>
  <si>
    <t>CONSUMO TELÉFONO 822172888 18/12/20-17/01/21</t>
  </si>
  <si>
    <t>TB6KM0006968</t>
  </si>
  <si>
    <t>CONSUMO TELÉFONO 928913879 18/12/20-17/01/21</t>
  </si>
  <si>
    <t>TB6KM0006969</t>
  </si>
  <si>
    <t>28-C1U2-004541</t>
  </si>
  <si>
    <t>TB6OC0006820</t>
  </si>
  <si>
    <t>ENDESA XXI COMERCIALIZADORA DE REFERENCIA, S.L.</t>
  </si>
  <si>
    <t>B82846825</t>
  </si>
  <si>
    <t>CONSUMO ELECTRICO 27/12/20-27/01/21</t>
  </si>
  <si>
    <t>CM9101N0024789</t>
  </si>
  <si>
    <t>CONSUMO ELECTRICO 27/01/21-23/02/21</t>
  </si>
  <si>
    <t>CM9101N0048796</t>
  </si>
  <si>
    <t>EMPRESA MIXTA DE AGUAS DE SANTA CRUZ DE TFE, S.A.</t>
  </si>
  <si>
    <t>A38002929</t>
  </si>
  <si>
    <t>CONSUMO AGUA 25/11/20-27/01/21</t>
  </si>
  <si>
    <t>BIMENSUAL</t>
  </si>
  <si>
    <t>1200-4-21120044473</t>
  </si>
  <si>
    <t>LETICIA M. GONZÁLEZ SUÁREZ</t>
  </si>
  <si>
    <t>78709152R</t>
  </si>
  <si>
    <t>ASISTENCIA A LA COMISIÓN DE LITERATURA Y COORDINACION DE LA PUBLICACION DE LA REVISTA ACL (1º BIMESTRE DE 2021); ACTUALIZACION DE CONTENIDOS ARCHIPILEGADO DE LAS LETRAS</t>
  </si>
  <si>
    <t>2 MESES</t>
  </si>
  <si>
    <t>1/2021</t>
  </si>
  <si>
    <t>COMUNICACIÓN Y LOGISTICA CANARIA,S.L. (ASIGNA)</t>
  </si>
  <si>
    <t>B35353945</t>
  </si>
  <si>
    <t>ENVÍO LIBROS ACL A AZETA Y CARMELO</t>
  </si>
  <si>
    <t>1 DÍA</t>
  </si>
  <si>
    <t>106 / 36854</t>
  </si>
  <si>
    <t>ENVÍO LIBROS ACL A SEDE LPA</t>
  </si>
  <si>
    <t>106 / 37000</t>
  </si>
  <si>
    <t>ZURICH INSURANCE PLC</t>
  </si>
  <si>
    <t>W0072130H</t>
  </si>
  <si>
    <t>SEGURO PREVISIÓN LABORAL 23/03/21-22/03/22</t>
  </si>
  <si>
    <t>ANUAL</t>
  </si>
  <si>
    <t>007502093101</t>
  </si>
  <si>
    <t>REGISTRO DE CONTRATOS MENORES 2º TRIMESTRE 2021</t>
  </si>
  <si>
    <t>CONSUMO MÓVIL 619681527 18/02/21-17/03/21</t>
  </si>
  <si>
    <t>28-D1U2-005263</t>
  </si>
  <si>
    <t>CONSUMO TELÉFONO 822172888 18/02/21-17/03/21</t>
  </si>
  <si>
    <t>TB60D0006797</t>
  </si>
  <si>
    <t>CONSUMO TELÉFONO 928913879 18/02/21-17/03/21</t>
  </si>
  <si>
    <t>TB60D0006798</t>
  </si>
  <si>
    <t>CONSUMO MÓVIL 619681527 18/03/21-17/04/21</t>
  </si>
  <si>
    <t>28-E1U2-005086</t>
  </si>
  <si>
    <t>CONSUMO TELÉFONO 822172888 18/03/21-17/04/21</t>
  </si>
  <si>
    <t>TB6OE0006809</t>
  </si>
  <si>
    <t>CONSUMO TELÉFONO 928913879 18/03/21-17/04/21</t>
  </si>
  <si>
    <t>TB6OE0006810</t>
  </si>
  <si>
    <t>CONSUMO MÓVIL 619681527 18/04/21-17/05/21</t>
  </si>
  <si>
    <t>28-F1U2-004721</t>
  </si>
  <si>
    <t>TB6OF0007447</t>
  </si>
  <si>
    <t>TB6OF0007448</t>
  </si>
  <si>
    <t>ENERGIA XXI COMERCIALIZADORA DE REFERENCIA SL</t>
  </si>
  <si>
    <t>CONSUMO ELECTRICO 23/02/21-23/03/21</t>
  </si>
  <si>
    <t>CM9101N0073013</t>
  </si>
  <si>
    <t>CONSUMO ELECTRICO 23/03/21-27/04/21</t>
  </si>
  <si>
    <t>CM9101N0097668</t>
  </si>
  <si>
    <t>CONSUMO ELECTRICO 27/04/21-25/05/21</t>
  </si>
  <si>
    <t>CM9101N0122230</t>
  </si>
  <si>
    <t>CONSUMO ELECTRICO 25/05/21-31/05/21</t>
  </si>
  <si>
    <t>CM9108N0012485</t>
  </si>
  <si>
    <t>CONSUMO AGUA 27/01/21-30/03/21</t>
  </si>
  <si>
    <t>1200-4-211200129606</t>
  </si>
  <si>
    <t>CONSUMO AGUA 30/03/21-31/05/21</t>
  </si>
  <si>
    <t>1200-4-211200214871</t>
  </si>
  <si>
    <r>
      <rPr>
        <sz val="11"/>
        <color rgb="FF000000"/>
        <rFont val="Calibri"/>
        <family val="2"/>
        <charset val="1"/>
      </rPr>
      <t>ASISTENCIA  A LA COMISIÓN DE LITERATURA Y COORDINACION DE LA PUBLICACIÓN DE</t>
    </r>
    <r>
      <rPr>
        <i/>
        <sz val="11"/>
        <color rgb="FF000000"/>
        <rFont val="Calibri"/>
        <family val="2"/>
        <charset val="1"/>
      </rPr>
      <t xml:space="preserve"> REVISTA DE LA ACL</t>
    </r>
    <r>
      <rPr>
        <sz val="11"/>
        <color rgb="FF000000"/>
        <rFont val="Calibri"/>
        <family val="2"/>
        <charset val="1"/>
      </rPr>
      <t xml:space="preserve"> (MARZO-JUNIO DE 2021); ACTUALIZACION CONTENIDOS</t>
    </r>
    <r>
      <rPr>
        <i/>
        <sz val="11"/>
        <color rgb="FF000000"/>
        <rFont val="Calibri"/>
        <family val="2"/>
        <charset val="1"/>
      </rPr>
      <t xml:space="preserve"> ARCHIPIELAGO DE LAS LETRAS</t>
    </r>
    <r>
      <rPr>
        <sz val="11"/>
        <color rgb="FF000000"/>
        <rFont val="Calibri"/>
        <family val="2"/>
        <charset val="1"/>
      </rPr>
      <t>. LABORES DE GABINETE Y ORGANIZACIÓN SES S/C</t>
    </r>
  </si>
  <si>
    <t>4 MESES</t>
  </si>
  <si>
    <t>2/2021</t>
  </si>
  <si>
    <t>LABORES DE DOCUMENTACION, CORRECCION, ASISTENCIA Y ORGANIZACIÓN EN EL PROYECTO "CHARLAS SOBRE EL ESPAÑOL DE CANARIAS Y SU LITERATURA" EN CENTROS DE EDUCACION SECUNDARIA DE LAS ISLAS (CURSO 20/21)</t>
  </si>
  <si>
    <t>3/2021</t>
  </si>
  <si>
    <t>SARAI CRUZ VENTURA</t>
  </si>
  <si>
    <t>54077392E</t>
  </si>
  <si>
    <t>ASISTENCIA AL PATRONATO DE LA ACL, REDACCION Y CORRECCIÓN DE DOCUMENTOS, REVISIÓN BIBLIOGRAFICA, LABORES DE GABINETE</t>
  </si>
  <si>
    <t>01/2021</t>
  </si>
  <si>
    <t>LABORES DE DOCUMENTACION, CORRECION, ASISTENCIA Y ORGANIZACIÓN EN EL PROYECTO "CHARLAS SOBRE EL ESPAÑOL DE CANARIAS Y SU LITERATURA" EN CENTROS DE EDUCACION SECUNDARIA DE LAS ISLAS (CURSO 2020/2021)</t>
  </si>
  <si>
    <t>02/2021</t>
  </si>
  <si>
    <t>ENVÍO A MADRID ACL</t>
  </si>
  <si>
    <t>106/37339</t>
  </si>
  <si>
    <t>ENVIOS VARIOS ACL</t>
  </si>
  <si>
    <t>106/37338</t>
  </si>
  <si>
    <t>EL PRODUCTOR, S.L.</t>
  </si>
  <si>
    <t>G38587721</t>
  </si>
  <si>
    <t>WEBCAM PROYECTO CHARLAS EDUCATIVAS 19/20</t>
  </si>
  <si>
    <t>-</t>
  </si>
  <si>
    <t>210170</t>
  </si>
  <si>
    <t>REGISTRO DE CONTRATOS MENORES 3º TRIMESTRE 2021</t>
  </si>
  <si>
    <t>CONSUMO MÓVIL 619681527 18/05/21-17/06/21</t>
  </si>
  <si>
    <t>28-G1U2-003130</t>
  </si>
  <si>
    <t>CONSUMO TELEFONO 822172888 18/05/21-17/06/21</t>
  </si>
  <si>
    <t>TB6OG0006359</t>
  </si>
  <si>
    <t>CONSUMO TELEFONO 928913879 18/05/21-17/06/21</t>
  </si>
  <si>
    <t>TB6OG0006360</t>
  </si>
  <si>
    <t>CONSUMO MÓVIL 619681527 17/06/21-18/07/21</t>
  </si>
  <si>
    <t>28-H1U2-005085</t>
  </si>
  <si>
    <t>CONSUMO TELEFONO 822172888 17/06/21-18/07/21</t>
  </si>
  <si>
    <t>TB6OH0006137</t>
  </si>
  <si>
    <t>CONSUMO TELEFONO 928913879 17/06/21-18/07/21</t>
  </si>
  <si>
    <t>TB6OH0006138</t>
  </si>
  <si>
    <t>CONSUMO MÓVIL 619681527 18/07/21-17/08/21</t>
  </si>
  <si>
    <t>28-I1U2-005913</t>
  </si>
  <si>
    <t>CONSUMO TELEFONO 822172888 18/07/21-17/08/21</t>
  </si>
  <si>
    <t>TB6OI0005651</t>
  </si>
  <si>
    <t>CONSUMO TELEFONO 928913879 18/07/21-17/08/21</t>
  </si>
  <si>
    <t>TB6OI0005652</t>
  </si>
  <si>
    <t>CONSUMO ELECTRICO 31/05/21-22/06/21</t>
  </si>
  <si>
    <t>CM9101N0139669</t>
  </si>
  <si>
    <t>CONSUMO ELECTRICO 23/06/21-22/07/21</t>
  </si>
  <si>
    <t>CM9101N0164446</t>
  </si>
  <si>
    <t>CONSUMO ELECTRICO 23/07/21-24/08/21</t>
  </si>
  <si>
    <t>CM9101N0189595</t>
  </si>
  <si>
    <t>CONSUMO ELECTRICO 24/08/21-22/09/21</t>
  </si>
  <si>
    <t>CM9101N0214090</t>
  </si>
  <si>
    <t>CONSUMO AGUA 31/05/21-27/07/21</t>
  </si>
  <si>
    <t>1200-4-211200300266</t>
  </si>
  <si>
    <t>CONSUMO AGUA 27/07/21-27/09/21</t>
  </si>
  <si>
    <t>1200-4-211200385811</t>
  </si>
  <si>
    <t>ASISTENCIA A COMISION DE LEXICOGRAFIA, REDACCION Y CORRECCION DE DOCUMENTOS, REVISIÓN DE TEXTOS, LABORES DE GABINETE</t>
  </si>
  <si>
    <t>03/2021</t>
  </si>
  <si>
    <t>ENVÍOS VARIOS ACL</t>
  </si>
  <si>
    <t>106/37696</t>
  </si>
  <si>
    <t>DUA'S ENVÍO A MADRID ACL</t>
  </si>
  <si>
    <t>106/37697</t>
  </si>
  <si>
    <t>ENVÍOS VARIOS ACL CANARIAS/PENINSULA</t>
  </si>
  <si>
    <t>106/37888</t>
  </si>
  <si>
    <t>IVA Y DUA ENVÍOS ACL</t>
  </si>
  <si>
    <t>106/37889</t>
  </si>
  <si>
    <t>ENVÍO TFE-LPA ACL</t>
  </si>
  <si>
    <t>106/38275</t>
  </si>
  <si>
    <t>IMPRENTA REYES</t>
  </si>
  <si>
    <t>B38240933</t>
  </si>
  <si>
    <t>BOLSAS PAPEL CON ASA PAPEL RIZADO</t>
  </si>
  <si>
    <t>FV-36918</t>
  </si>
  <si>
    <t>QUIRON PREVENCION SLU</t>
  </si>
  <si>
    <t>B64076482</t>
  </si>
  <si>
    <t>PREVENCION RIESGOS LABORALES 01/7/21-30/06/22</t>
  </si>
  <si>
    <t>1 AÑO</t>
  </si>
  <si>
    <t>2210267112</t>
  </si>
  <si>
    <t>SEGURCAIXA ADESLAS, S.A. DE SEG. Y REASEG.</t>
  </si>
  <si>
    <t>A28011864</t>
  </si>
  <si>
    <t>SEGURO RESPONSABILIDAD CIVIL</t>
  </si>
  <si>
    <t xml:space="preserve">JUAN IGNACIO RODRIGUEZ DE LEON </t>
  </si>
  <si>
    <t>43622239W</t>
  </si>
  <si>
    <t>MANTENIMIENTO, DESARROLLO NUEVAS FUNC., HOSTING (UN AÑO)</t>
  </si>
  <si>
    <t>FIDENTIA CANARIAS ASESORAMIENTO JURIDICO, CONTABLE Y TRIBUTARIO, S.L.</t>
  </si>
  <si>
    <t>B35885888</t>
  </si>
  <si>
    <t>PREPARACIÓN  Y COORDINACIÓN LICITACIÓN</t>
  </si>
  <si>
    <t>4/E-072021</t>
  </si>
  <si>
    <t>AIXACORPORE, S.L.</t>
  </si>
  <si>
    <t>B38741625</t>
  </si>
  <si>
    <t>CONTRATO INSCRIPCION DE MARCAS</t>
  </si>
  <si>
    <t>FP2100995</t>
  </si>
  <si>
    <t>CARLOS GUSTAVO MARTIN PEREZ</t>
  </si>
  <si>
    <t>78565739Q</t>
  </si>
  <si>
    <t>NUEVO DISEÑO Y GESTION WEB ACL</t>
  </si>
  <si>
    <t>#F210082</t>
  </si>
  <si>
    <t>CONSUMO MÓVIL 619681527 18/08/21-17/09/21</t>
  </si>
  <si>
    <t>28-J1U2-005466</t>
  </si>
  <si>
    <t>CONSUMO TELEFONO 822172888 18/08/21-17/09/21</t>
  </si>
  <si>
    <t>TB6T30005659</t>
  </si>
  <si>
    <t>CONSUMO TELEFONO 928913879 18/08/21-17/09/21</t>
  </si>
  <si>
    <t>TB6T30005660</t>
  </si>
  <si>
    <t>CONSUMO MÓVIL 619681527 18/09/21-17/10/21</t>
  </si>
  <si>
    <t>28-K1U2-005102</t>
  </si>
  <si>
    <t>CONSUMO TELEFONO 822172888 18/09/21-17/10/21</t>
  </si>
  <si>
    <t>TB6T40004814</t>
  </si>
  <si>
    <t>CONSUMO TELEFONO 928913879 18/09/21-17/10/21</t>
  </si>
  <si>
    <t>TB6T40004815</t>
  </si>
  <si>
    <t>CONSUMO MÓVIL 619681527 18/10/21-17/11/21</t>
  </si>
  <si>
    <t>28-L1U2-005443</t>
  </si>
  <si>
    <t>CONSUMO TELEFONO 822172888 18/10/21-17/11/21</t>
  </si>
  <si>
    <t>TB6T50004276</t>
  </si>
  <si>
    <t>CONSUMO TELEFONO 928913879 18/10/21-17/11/21</t>
  </si>
  <si>
    <t>TB6T50004277</t>
  </si>
  <si>
    <t>CONSUMO ELECTRICO 22/09/21-25/10/21</t>
  </si>
  <si>
    <t>CM910N0237740</t>
  </si>
  <si>
    <t>CONSUMO ELECTRICO 25/10/21-23/11/21</t>
  </si>
  <si>
    <t>CM910N0260737</t>
  </si>
  <si>
    <t>CONSUMO ELECTRICO 23/11/21-23/12/21</t>
  </si>
  <si>
    <t>CM9101N0283536</t>
  </si>
  <si>
    <t>CONSUMO AGUA 27/09/21-26/11/21</t>
  </si>
  <si>
    <t>1200-4-211200471492</t>
  </si>
  <si>
    <t>1 MES</t>
  </si>
  <si>
    <t>ASISTENCIA A LA COMISIÓN DE LITERATURA Y COORDINACION DE LA PUBLICACION DEL SEGUNDO NÚMERO DE LA REVISTA DE LA ACL (RACL); ACTUALIZACION CONTENIDOS ARCHIPIELAGO DE LAS LETRAS; ACTUALIZACION PERFILES ACADEMICOS WEB; DIFUSION DE LAS ACTIVIDADES DE LA ACADEMIA EN LAS REDES SOCIALES, Y TRTABAJOS DE GABINETE</t>
  </si>
  <si>
    <t>3 MESES</t>
  </si>
  <si>
    <t>4/2021</t>
  </si>
  <si>
    <t>ASISTENCIA A LA COMISIÓN DE LITERATURA ; ACTUALIZACION DE CONTENIDOS EN LA WEB DE LA ACL; DIFUSIÓN DE LAS ACTIVIDADES DE LA ACADEMIA EN LAS REDES SOCIALES, Y TRABAJOS DE GABINETE</t>
  </si>
  <si>
    <t>5/2021</t>
  </si>
  <si>
    <t>LABORES DE ORGANIZACIÓN DE LAS VII JORNADAS DEL ESPAÑOL EN CANARIAS: LENGUA Y MEDIOS DE COMUNICACION, CELEBRADAS DEL 24 AL 26 DE NOVIEMBRE DE 2021</t>
  </si>
  <si>
    <t>6/2021</t>
  </si>
  <si>
    <t>ORGANIZACIÓN Y ASISTENCIA A LA FERIA DEL LIBRO DE LA LAGUNA (9-12 DICIEMBRE)</t>
  </si>
  <si>
    <t>2 SEMANAS</t>
  </si>
  <si>
    <t>7/2021</t>
  </si>
  <si>
    <t>ASISTENCIA A LA COMISION DE LITERATURA: ACTUALIZACION  CONTENIDOS EN LA WEB DE LA ACL; DIFUSIÓN DE LAS ACTIVIDADES DE LA ACADEMIA EN LAS REDES SOCIALES Y TRABAJOS DE GABINETE</t>
  </si>
  <si>
    <t xml:space="preserve">4 MESES </t>
  </si>
  <si>
    <t>8/2021</t>
  </si>
  <si>
    <t>ASISTENCIA AL PATRONATO, REDACCION Y CORRECCION DE DOCUMENTOS, REVISION DE TEXTOS, LABORES DE GABINETE</t>
  </si>
  <si>
    <t>05/2021</t>
  </si>
  <si>
    <t>LABORES DE DOCUMENTACION, ASISTENCIA Y ORGANIZACIÓN DE LAS "VII JORNADAS DEL ESPAÑOL DE CANARIAS. LENGUA Y MEDIOS DE COMUNICACIÓN", CELEBRADAS LOS DIAS 24,25 Y 26 DE NOVIEMBRE EN SAN CRISTOBAL DE LA LAGUNA Y LAS PALMAS DE GRAN CANARIA</t>
  </si>
  <si>
    <t>06/2021</t>
  </si>
  <si>
    <t>LABORES DE DOCUMENTACION, REDACCION Y ASISTENCIA DEL PATRONATO Y DE LA COMISIÓN DE LITERATURA. REVISIÓN Y CORRECCIÓN DE ESTILO DE LA ANTOLOGÍA DE PINTO GROTE. LABORES DE GABINETE.</t>
  </si>
  <si>
    <t>09/2021</t>
  </si>
  <si>
    <t>ENVÍO LIBROS ACL A AZETA</t>
  </si>
  <si>
    <t>106/38666</t>
  </si>
  <si>
    <t>ENVÍO TFE-MADRID</t>
  </si>
  <si>
    <t>106/38855</t>
  </si>
  <si>
    <t>ENVÍO TFE-MADRID-LAS PALMAS</t>
  </si>
  <si>
    <t>106/38854</t>
  </si>
  <si>
    <t>SEGURO SEDE TFE 23/03/21-22/03/22</t>
  </si>
  <si>
    <t>MATERIAL OFICINA VARIOS ACL</t>
  </si>
  <si>
    <t>981117</t>
  </si>
  <si>
    <t>REIMPRESIÓN DICURSOS YERAY ROD.,  ISAAC DE VEGA Y MANUEL TORRES</t>
  </si>
  <si>
    <t>981114</t>
  </si>
  <si>
    <t>DIGITALIZACIÓN LIBRO</t>
  </si>
  <si>
    <r>
      <t xml:space="preserve">1 </t>
    </r>
    <r>
      <rPr>
        <sz val="11"/>
        <color rgb="FF000000"/>
        <rFont val="Calibri"/>
        <family val="2"/>
      </rPr>
      <t>MES</t>
    </r>
  </si>
  <si>
    <t>981118</t>
  </si>
  <si>
    <t xml:space="preserve">100 BOLSAS ALGODÓN </t>
  </si>
  <si>
    <t>FV-37696</t>
  </si>
  <si>
    <t>ROLL UP CON ESTRUCTURA ROLL UP</t>
  </si>
  <si>
    <t>FV-37722</t>
  </si>
  <si>
    <t>IMPRESIÓN ANTOLOGÍA CARLOS PINTO GROTE</t>
  </si>
  <si>
    <r>
      <rPr>
        <sz val="11"/>
        <color rgb="FF000000"/>
        <rFont val="Calibri"/>
        <family val="2"/>
        <charset val="1"/>
      </rPr>
      <t xml:space="preserve">1 </t>
    </r>
    <r>
      <rPr>
        <sz val="11"/>
        <color rgb="FF000000"/>
        <rFont val="Calibri"/>
        <family val="2"/>
      </rPr>
      <t>MES</t>
    </r>
  </si>
  <si>
    <t>FV-37691</t>
  </si>
  <si>
    <t>IMPRESIÓN REVISTA</t>
  </si>
  <si>
    <t>FV-37706</t>
  </si>
  <si>
    <t>CONTRATO INTEGRAL R.G.P.D. 2021</t>
  </si>
  <si>
    <t>2102493</t>
  </si>
  <si>
    <t>DESARROLLO, DISEÑO Y PUBLICACION Nº2 REVISTA ACL</t>
  </si>
  <si>
    <t>#F210087</t>
  </si>
  <si>
    <t>SEGUNDA ENTREGA 25% PRESUPUESTO #E210030</t>
  </si>
  <si>
    <t>#F210089</t>
  </si>
  <si>
    <t>TERCERA ENTREGA 25% PRESUPUESTO #E210030</t>
  </si>
  <si>
    <t>#F210117</t>
  </si>
  <si>
    <t>DIGITAL VALLADOLID, S.L.</t>
  </si>
  <si>
    <t>B47402284</t>
  </si>
  <si>
    <t>RENOVACION DOMINIO ACADEMIACANARIALENGUA.ORG 09/10/22</t>
  </si>
  <si>
    <t>FRIOGAR, S.L.</t>
  </si>
  <si>
    <t>B38228110</t>
  </si>
  <si>
    <t>MANTENIMIENTO 2 SEMESTRE AIRE ACONDICIONADO</t>
  </si>
  <si>
    <t>6 MESES</t>
  </si>
  <si>
    <t>MA/6837</t>
  </si>
  <si>
    <t>BARCELO ARRENDAMIENTOS HOTELEROS, S.L.</t>
  </si>
  <si>
    <t>B07548696</t>
  </si>
  <si>
    <t>ESTANCIA HOTEL ACADEMICOS VII JORNADAS DEL ESPAÑOL</t>
  </si>
  <si>
    <t>17155527</t>
  </si>
  <si>
    <t>17155528</t>
  </si>
  <si>
    <t>JUANA MONICA SUAREZ CAMPOS</t>
  </si>
  <si>
    <t xml:space="preserve">54045110D </t>
  </si>
  <si>
    <t>COFFE BREAK VII JORNADAS DEL ESPAÑOL</t>
  </si>
  <si>
    <t>2 DÍAS</t>
  </si>
  <si>
    <t>17</t>
  </si>
  <si>
    <t>LIBRERÍA LEMUS,S.L.</t>
  </si>
  <si>
    <t>B38728903</t>
  </si>
  <si>
    <t>2 EJEMPLARES "MAS DE MIL REFRANES, DICHOS POPULARES Y VOCABLOS DE LA PALMA"</t>
  </si>
  <si>
    <t>A/55,649</t>
  </si>
  <si>
    <t>30 EJEMPLARES LA ACADEMIA CANARIA DE LA LENGUA - MARCIAL MORERA</t>
  </si>
  <si>
    <t>A/55.691</t>
  </si>
  <si>
    <t>VIAJES EL CORTE INGLES, S.A.</t>
  </si>
  <si>
    <t>A28229813</t>
  </si>
  <si>
    <t>BILLETES ACADEMICOS VII JORNADAS DEL ESPAÑOL</t>
  </si>
  <si>
    <t>09315024919C</t>
  </si>
  <si>
    <t>SERCOTEL OPERADORA, S.L.U.</t>
  </si>
  <si>
    <t xml:space="preserve">B66541319  </t>
  </si>
  <si>
    <t>ESTANCIA ACADEMICOS VII JORNADAS</t>
  </si>
  <si>
    <t>F035 5270</t>
  </si>
  <si>
    <t>RAFAEL HERNANDEZ ALVAREZ</t>
  </si>
  <si>
    <t xml:space="preserve">43802976M  </t>
  </si>
  <si>
    <t>STREAMING VII JORNADAS DEL ESPAÑOL</t>
  </si>
  <si>
    <t>2021/61</t>
  </si>
  <si>
    <t>CERRAJERIA PEREZ, S.L.</t>
  </si>
  <si>
    <t>B38592440</t>
  </si>
  <si>
    <t>CAMBIO DE CILINDRO PUERTA EN SEDE TFE</t>
  </si>
  <si>
    <t>112,103,022</t>
  </si>
  <si>
    <t>DRAGO CARPETERÍA,S.L.</t>
  </si>
  <si>
    <t>B38409652</t>
  </si>
  <si>
    <t>2 CARTELES ACL</t>
  </si>
  <si>
    <t>25761</t>
  </si>
  <si>
    <t>SARTON CANARIAS, S.A. (IKEA)</t>
  </si>
  <si>
    <t>A35474832</t>
  </si>
  <si>
    <t>ARMARIO ACL</t>
  </si>
  <si>
    <t>SA-GC-2021-000849784</t>
  </si>
  <si>
    <t>RENTOKIL INITIAL ESPAÑA,S.A.</t>
  </si>
  <si>
    <t xml:space="preserve">A28767614   </t>
  </si>
  <si>
    <t>SS ANTIPLAGAS SEDE TFE</t>
  </si>
  <si>
    <t>F-10774-2021</t>
  </si>
  <si>
    <t>ANGEL DE VEGA VISO</t>
  </si>
  <si>
    <t xml:space="preserve">32621487N  </t>
  </si>
  <si>
    <t>SS ASESORIA LABORAL DICIEMBRE 2021</t>
  </si>
  <si>
    <t>15437</t>
  </si>
  <si>
    <t>AGAPEA CANARIAS, S.L.</t>
  </si>
  <si>
    <t xml:space="preserve">B38993754 </t>
  </si>
  <si>
    <t>COMPRA EJEMPLARES DIVERSOS TITULOS ACL</t>
  </si>
  <si>
    <t>L976</t>
  </si>
  <si>
    <t>T2391</t>
  </si>
  <si>
    <t>JON BENGOECHEA PEÑA</t>
  </si>
  <si>
    <t xml:space="preserve">44726251Z </t>
  </si>
  <si>
    <t>STREAMING VII JORNADAS 26 NOVIEMBRE</t>
  </si>
  <si>
    <t>035/2021</t>
  </si>
  <si>
    <t>INVERSIONES DONATELLA, S.L.U. (CAFETERIA DI NARDI)</t>
  </si>
  <si>
    <t xml:space="preserve">B76283761   </t>
  </si>
  <si>
    <t>DESAYUNO VII JORNADAS 26 NOVIEMBRE</t>
  </si>
  <si>
    <t>21100</t>
  </si>
  <si>
    <t>JOSE GREGORIO SOSA FERNANDEZ</t>
  </si>
  <si>
    <t>43365096E</t>
  </si>
  <si>
    <t>2 ORDENADORES PC SLIM</t>
  </si>
  <si>
    <t>2174-2021</t>
  </si>
  <si>
    <t>TOTAL CONTRATOS MENORES 2021</t>
  </si>
  <si>
    <t>REGISTRO DE CONTRATOS MENORES 4º TRIMESTRE 2021</t>
  </si>
  <si>
    <t>2 meses</t>
  </si>
  <si>
    <t>1 mes</t>
  </si>
  <si>
    <t>4 mes</t>
  </si>
  <si>
    <t>LETICIA GONZÁLEZ SUÁREZ</t>
  </si>
  <si>
    <t xml:space="preserve">B38228110   </t>
  </si>
  <si>
    <t xml:space="preserve">B38592440    </t>
  </si>
  <si>
    <t xml:space="preserve">B38409652 </t>
  </si>
  <si>
    <t xml:space="preserve">B38409652    </t>
  </si>
  <si>
    <t>CM9101N0237740</t>
  </si>
  <si>
    <t>CM9101N0260737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</si>
</sst>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-mm\-yy;@"/>
    <numFmt numFmtId="165" formatCode="0.00\ %"/>
    <numFmt numFmtId="166" formatCode="#,##0.00&quot; €&quot;"/>
  </numFmts>
  <fonts count="5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i/>
      <sz val="11"/>
      <color rgb="FF000000"/>
      <name val="Calibri"/>
      <family val="2"/>
      <charset val="1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/>
    </xf>
    <xf numFmtId="164" fontId="0" fillId="0" borderId="0" xfId="0" applyNumberForma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49" fontId="0" fillId="0" borderId="0" xfId="0" applyNumberFormat="1" applyAlignment="1" applyProtection="1">
      <alignment horizontal="center"/>
      <protection locked="0"/>
    </xf>
    <xf numFmtId="4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4" fontId="0" fillId="0" borderId="3" xfId="0" applyNumberFormat="1" applyBorder="1" applyAlignment="1">
      <alignment horizontal="right"/>
    </xf>
    <xf numFmtId="165" fontId="0" fillId="0" borderId="0" xfId="0" applyNumberFormat="1"/>
    <xf numFmtId="164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6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top"/>
    </xf>
    <xf numFmtId="0" fontId="0" fillId="0" borderId="0" xfId="0" applyAlignment="1">
      <alignment horizontal="left" vertical="top" wrapText="1"/>
    </xf>
    <xf numFmtId="166" fontId="0" fillId="0" borderId="0" xfId="0" applyNumberFormat="1" applyAlignment="1">
      <alignment horizontal="right" vertical="center"/>
    </xf>
    <xf numFmtId="49" fontId="0" fillId="0" borderId="0" xfId="0" applyNumberFormat="1" applyAlignment="1" applyProtection="1">
      <alignment horizontal="center" vertical="center"/>
      <protection locked="0"/>
    </xf>
    <xf numFmtId="16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center" vertical="center" wrapText="1"/>
    </xf>
    <xf numFmtId="166" fontId="0" fillId="0" borderId="3" xfId="0" applyNumberFormat="1" applyBorder="1" applyAlignment="1">
      <alignment horizontal="right"/>
    </xf>
    <xf numFmtId="0" fontId="1" fillId="0" borderId="0" xfId="0" applyFont="1" applyAlignmen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4" fontId="1" fillId="0" borderId="0" xfId="0" applyNumberFormat="1" applyFont="1" applyAlignment="1">
      <alignment horizontal="center" vertical="center"/>
    </xf>
    <xf numFmtId="166" fontId="1" fillId="0" borderId="2" xfId="0" applyNumberFormat="1" applyFont="1" applyBorder="1" applyAlignment="1">
      <alignment horizontal="right" vertical="center"/>
    </xf>
    <xf numFmtId="49" fontId="2" fillId="0" borderId="0" xfId="0" applyNumberFormat="1" applyFont="1" applyAlignment="1">
      <alignment horizontal="center"/>
    </xf>
    <xf numFmtId="0" fontId="0" fillId="0" borderId="0" xfId="0" applyAlignment="1">
      <alignment wrapText="1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4" fontId="1" fillId="0" borderId="4" xfId="0" applyNumberFormat="1" applyFont="1" applyBorder="1" applyAlignment="1">
      <alignment horizontal="right"/>
    </xf>
    <xf numFmtId="4" fontId="1" fillId="0" borderId="5" xfId="0" applyNumberFormat="1" applyFont="1" applyBorder="1" applyAlignment="1">
      <alignment horizontal="right"/>
    </xf>
    <xf numFmtId="4" fontId="1" fillId="0" borderId="6" xfId="0" applyNumberFormat="1" applyFont="1" applyBorder="1" applyAlignment="1">
      <alignment horizontal="right"/>
    </xf>
    <xf numFmtId="49" fontId="1" fillId="0" borderId="0" xfId="0" applyNumberFormat="1" applyFont="1"/>
    <xf numFmtId="164" fontId="1" fillId="0" borderId="0" xfId="0" applyNumberFormat="1" applyFont="1"/>
    <xf numFmtId="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right" vertical="center"/>
    </xf>
    <xf numFmtId="14" fontId="0" fillId="0" borderId="0" xfId="0" applyNumberFormat="1" applyAlignment="1">
      <alignment horizontal="center"/>
    </xf>
    <xf numFmtId="14" fontId="0" fillId="0" borderId="0" xfId="0" applyNumberFormat="1"/>
    <xf numFmtId="4" fontId="1" fillId="0" borderId="0" xfId="0" applyNumberFormat="1" applyFont="1" applyAlignment="1">
      <alignment horizontal="right"/>
    </xf>
    <xf numFmtId="165" fontId="0" fillId="0" borderId="0" xfId="0" applyNumberFormat="1" applyAlignment="1">
      <alignment vertical="center"/>
    </xf>
    <xf numFmtId="166" fontId="1" fillId="0" borderId="0" xfId="0" applyNumberFormat="1" applyFont="1" applyAlignment="1">
      <alignment horizontal="right"/>
    </xf>
    <xf numFmtId="0" fontId="1" fillId="0" borderId="7" xfId="0" applyFont="1" applyBorder="1" applyAlignment="1">
      <alignment horizontal="center" vertical="center"/>
    </xf>
    <xf numFmtId="4" fontId="1" fillId="0" borderId="7" xfId="0" applyNumberFormat="1" applyFont="1" applyBorder="1" applyAlignment="1">
      <alignment horizontal="right" vertical="center"/>
    </xf>
    <xf numFmtId="4" fontId="1" fillId="0" borderId="2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>
      <alignment horizontal="left" vertical="center" wrapText="1"/>
    </xf>
    <xf numFmtId="4" fontId="0" fillId="0" borderId="3" xfId="0" applyNumberFormat="1" applyBorder="1" applyAlignment="1">
      <alignment horizontal="right" vertical="center"/>
    </xf>
    <xf numFmtId="2" fontId="0" fillId="0" borderId="0" xfId="0" applyNumberFormat="1" applyAlignment="1">
      <alignment horizontal="center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4" fontId="0" fillId="0" borderId="0" xfId="0" applyNumberFormat="1" applyAlignment="1">
      <alignment horizontal="right" vertical="top"/>
    </xf>
    <xf numFmtId="49" fontId="0" fillId="0" borderId="0" xfId="0" applyNumberFormat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4" fontId="0" fillId="0" borderId="3" xfId="0" applyNumberForma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243B6-F91B-4C58-8B05-37C07FB43651}">
  <sheetPr>
    <pageSetUpPr fitToPage="1"/>
  </sheetPr>
  <dimension ref="A1:I104"/>
  <sheetViews>
    <sheetView zoomScale="65" zoomScaleNormal="65" workbookViewId="0">
      <selection activeCell="G28" sqref="G4:G28"/>
    </sheetView>
  </sheetViews>
  <sheetFormatPr baseColWidth="10" defaultColWidth="10.7109375" defaultRowHeight="15" x14ac:dyDescent="0.25"/>
  <cols>
    <col min="1" max="1" width="50.42578125" style="21" customWidth="1"/>
    <col min="3" max="3" width="14.5703125" style="14" customWidth="1"/>
    <col min="4" max="4" width="65.5703125" customWidth="1"/>
    <col min="5" max="5" width="14.42578125" customWidth="1"/>
    <col min="6" max="7" width="11.42578125" style="13" customWidth="1"/>
    <col min="8" max="8" width="17.85546875" style="15" customWidth="1"/>
  </cols>
  <sheetData>
    <row r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ht="60" x14ac:dyDescent="0.25">
      <c r="A3" s="3" t="s">
        <v>2</v>
      </c>
      <c r="B3" s="3" t="s">
        <v>3</v>
      </c>
      <c r="C3" s="4" t="s">
        <v>4</v>
      </c>
      <c r="D3" s="3" t="s">
        <v>5</v>
      </c>
      <c r="E3" s="3" t="s">
        <v>6</v>
      </c>
      <c r="F3" s="5" t="s">
        <v>7</v>
      </c>
      <c r="G3" s="5" t="s">
        <v>8</v>
      </c>
      <c r="H3" s="6" t="s">
        <v>9</v>
      </c>
      <c r="I3" s="7" t="s">
        <v>10</v>
      </c>
    </row>
    <row r="4" spans="1:9" x14ac:dyDescent="0.25">
      <c r="A4" s="8" t="s">
        <v>11</v>
      </c>
      <c r="B4" s="9" t="s">
        <v>12</v>
      </c>
      <c r="C4" s="10">
        <v>44197</v>
      </c>
      <c r="D4" s="11" t="s">
        <v>13</v>
      </c>
      <c r="E4" s="12" t="s">
        <v>14</v>
      </c>
      <c r="F4" s="13">
        <v>4.0199999999999996</v>
      </c>
      <c r="G4" s="13">
        <v>0.28000000000000003</v>
      </c>
      <c r="H4" s="12" t="s">
        <v>15</v>
      </c>
    </row>
    <row r="5" spans="1:9" x14ac:dyDescent="0.25">
      <c r="A5" s="8"/>
      <c r="B5" s="9"/>
      <c r="C5" s="10">
        <v>44197</v>
      </c>
      <c r="D5" s="11" t="s">
        <v>16</v>
      </c>
      <c r="E5" s="12" t="s">
        <v>14</v>
      </c>
      <c r="F5" s="13">
        <v>127.6</v>
      </c>
      <c r="G5" s="13">
        <v>8.93</v>
      </c>
      <c r="H5" s="12" t="s">
        <v>17</v>
      </c>
    </row>
    <row r="6" spans="1:9" x14ac:dyDescent="0.25">
      <c r="A6" s="8"/>
      <c r="B6" s="9"/>
      <c r="C6" s="10">
        <v>44197</v>
      </c>
      <c r="D6" s="11" t="s">
        <v>18</v>
      </c>
      <c r="E6" s="12" t="s">
        <v>14</v>
      </c>
      <c r="F6" s="13">
        <v>105</v>
      </c>
      <c r="G6" s="13">
        <v>7.35</v>
      </c>
      <c r="H6" s="12" t="s">
        <v>19</v>
      </c>
    </row>
    <row r="7" spans="1:9" x14ac:dyDescent="0.25">
      <c r="A7" s="8"/>
      <c r="B7" s="9"/>
      <c r="C7" s="14">
        <v>44228</v>
      </c>
      <c r="D7" s="11" t="s">
        <v>20</v>
      </c>
      <c r="E7" s="12" t="s">
        <v>14</v>
      </c>
      <c r="F7" s="13">
        <v>1.69</v>
      </c>
      <c r="G7" s="13">
        <v>0.12</v>
      </c>
      <c r="H7" s="15" t="s">
        <v>21</v>
      </c>
    </row>
    <row r="8" spans="1:9" x14ac:dyDescent="0.25">
      <c r="A8" s="8"/>
      <c r="B8" s="9"/>
      <c r="C8" s="14">
        <v>44228</v>
      </c>
      <c r="D8" s="11" t="s">
        <v>22</v>
      </c>
      <c r="E8" s="12" t="s">
        <v>14</v>
      </c>
      <c r="F8" s="13">
        <v>127.98</v>
      </c>
      <c r="G8" s="13">
        <v>8.9600000000000009</v>
      </c>
      <c r="H8" s="16" t="s">
        <v>23</v>
      </c>
    </row>
    <row r="9" spans="1:9" x14ac:dyDescent="0.25">
      <c r="A9" s="8"/>
      <c r="B9" s="9"/>
      <c r="C9" s="14">
        <v>44228</v>
      </c>
      <c r="D9" s="11" t="s">
        <v>24</v>
      </c>
      <c r="E9" s="12" t="s">
        <v>14</v>
      </c>
      <c r="F9" s="13">
        <v>105</v>
      </c>
      <c r="G9" s="13">
        <v>7.35</v>
      </c>
      <c r="H9" s="15" t="s">
        <v>25</v>
      </c>
    </row>
    <row r="10" spans="1:9" x14ac:dyDescent="0.25">
      <c r="A10" s="8"/>
      <c r="B10" s="9"/>
      <c r="C10" s="14">
        <v>44256</v>
      </c>
      <c r="D10" s="11" t="s">
        <v>20</v>
      </c>
      <c r="E10" s="12" t="s">
        <v>14</v>
      </c>
      <c r="F10" s="13">
        <v>5.73</v>
      </c>
      <c r="G10" s="13">
        <v>0.4</v>
      </c>
      <c r="H10" s="15" t="s">
        <v>26</v>
      </c>
    </row>
    <row r="11" spans="1:9" x14ac:dyDescent="0.25">
      <c r="A11" s="8"/>
      <c r="B11" s="9"/>
      <c r="C11" s="14">
        <v>44256</v>
      </c>
      <c r="D11" s="11" t="s">
        <v>22</v>
      </c>
      <c r="E11" s="12" t="s">
        <v>14</v>
      </c>
      <c r="F11" s="13">
        <f>117.8+9.8</f>
        <v>127.6</v>
      </c>
      <c r="G11" s="13">
        <v>8.93</v>
      </c>
      <c r="H11" s="15" t="s">
        <v>27</v>
      </c>
    </row>
    <row r="12" spans="1:9" x14ac:dyDescent="0.25">
      <c r="A12" s="8"/>
      <c r="B12" s="9"/>
      <c r="C12" s="14">
        <v>44256</v>
      </c>
      <c r="D12" s="11" t="s">
        <v>24</v>
      </c>
      <c r="E12" s="12" t="s">
        <v>14</v>
      </c>
      <c r="F12" s="17">
        <v>105</v>
      </c>
      <c r="G12" s="13">
        <v>7.35</v>
      </c>
      <c r="H12" s="15" t="s">
        <v>27</v>
      </c>
    </row>
    <row r="13" spans="1:9" x14ac:dyDescent="0.25">
      <c r="A13" s="8"/>
      <c r="B13" s="9"/>
      <c r="D13" s="11"/>
      <c r="E13" s="12"/>
      <c r="F13" s="13">
        <f>SUM(F4:F12)</f>
        <v>709.62</v>
      </c>
      <c r="I13" s="18">
        <f>F13/$F$31</f>
        <v>0.25781956772114417</v>
      </c>
    </row>
    <row r="14" spans="1:9" x14ac:dyDescent="0.25">
      <c r="A14" s="8"/>
      <c r="B14" s="9"/>
      <c r="C14" s="19"/>
      <c r="D14" s="11"/>
      <c r="E14" s="9"/>
      <c r="F14" s="20"/>
      <c r="G14" s="20"/>
      <c r="H14" s="12"/>
    </row>
    <row r="15" spans="1:9" x14ac:dyDescent="0.25">
      <c r="A15" s="21" t="s">
        <v>28</v>
      </c>
      <c r="B15" s="9" t="s">
        <v>29</v>
      </c>
      <c r="C15" s="14">
        <v>44229</v>
      </c>
      <c r="D15" s="11" t="s">
        <v>30</v>
      </c>
      <c r="E15" s="12" t="s">
        <v>14</v>
      </c>
      <c r="F15" s="13">
        <f>36.95-1.05-0.06</f>
        <v>35.840000000000003</v>
      </c>
      <c r="G15" s="13">
        <v>1.1100000000000001</v>
      </c>
      <c r="H15" s="15" t="s">
        <v>31</v>
      </c>
    </row>
    <row r="16" spans="1:9" x14ac:dyDescent="0.25">
      <c r="A16" s="8"/>
      <c r="B16" s="9"/>
      <c r="C16" s="14">
        <v>44253</v>
      </c>
      <c r="D16" s="11" t="s">
        <v>32</v>
      </c>
      <c r="E16" s="12" t="s">
        <v>14</v>
      </c>
      <c r="F16" s="17">
        <f>25.18-0.76</f>
        <v>24.419999999999998</v>
      </c>
      <c r="G16" s="13">
        <v>0.76</v>
      </c>
      <c r="H16" s="15" t="s">
        <v>33</v>
      </c>
    </row>
    <row r="17" spans="1:9" x14ac:dyDescent="0.25">
      <c r="A17" s="8"/>
      <c r="B17" s="9"/>
      <c r="D17" s="11"/>
      <c r="E17" s="12"/>
      <c r="F17" s="13">
        <f>SUM(F15:F16)</f>
        <v>60.260000000000005</v>
      </c>
      <c r="I17" s="18">
        <f>F17/$F$31</f>
        <v>2.1893699657388674E-2</v>
      </c>
    </row>
    <row r="18" spans="1:9" x14ac:dyDescent="0.25">
      <c r="A18" s="8"/>
      <c r="B18" s="9"/>
      <c r="C18" s="19"/>
      <c r="D18" s="11"/>
      <c r="E18" s="9"/>
      <c r="F18" s="20"/>
      <c r="G18" s="20"/>
      <c r="H18" s="12"/>
    </row>
    <row r="19" spans="1:9" x14ac:dyDescent="0.25">
      <c r="A19" s="8" t="s">
        <v>34</v>
      </c>
      <c r="B19" s="9" t="s">
        <v>35</v>
      </c>
      <c r="C19" s="19">
        <v>44225</v>
      </c>
      <c r="D19" t="s">
        <v>36</v>
      </c>
      <c r="E19" s="12" t="s">
        <v>37</v>
      </c>
      <c r="F19" s="13">
        <v>28.66</v>
      </c>
      <c r="G19" s="13">
        <v>0.38</v>
      </c>
      <c r="H19" s="15" t="s">
        <v>38</v>
      </c>
      <c r="I19" s="18">
        <f>F19/$F$31</f>
        <v>1.0412768539342173E-2</v>
      </c>
    </row>
    <row r="20" spans="1:9" x14ac:dyDescent="0.25">
      <c r="A20" s="22"/>
      <c r="B20" s="22"/>
      <c r="C20" s="23"/>
      <c r="D20" s="24"/>
      <c r="E20" s="22"/>
      <c r="F20" s="25"/>
      <c r="G20" s="25"/>
      <c r="H20" s="26"/>
    </row>
    <row r="21" spans="1:9" ht="47.25" customHeight="1" x14ac:dyDescent="0.25">
      <c r="A21" s="27" t="s">
        <v>39</v>
      </c>
      <c r="B21" s="28" t="s">
        <v>40</v>
      </c>
      <c r="C21" s="29">
        <v>44256</v>
      </c>
      <c r="D21" s="30" t="s">
        <v>41</v>
      </c>
      <c r="E21" s="28" t="s">
        <v>42</v>
      </c>
      <c r="F21" s="31">
        <v>1540</v>
      </c>
      <c r="G21" s="31"/>
      <c r="H21" s="32" t="s">
        <v>43</v>
      </c>
      <c r="I21" s="18">
        <f>F21/$F$31</f>
        <v>0.55951373170226604</v>
      </c>
    </row>
    <row r="22" spans="1:9" x14ac:dyDescent="0.25">
      <c r="A22" s="22"/>
      <c r="B22" s="22"/>
      <c r="C22" s="23"/>
      <c r="D22" s="24"/>
      <c r="E22" s="22"/>
      <c r="F22" s="25"/>
      <c r="G22" s="25"/>
      <c r="H22" s="26"/>
    </row>
    <row r="23" spans="1:9" x14ac:dyDescent="0.25">
      <c r="A23" s="21" t="s">
        <v>44</v>
      </c>
      <c r="B23" s="28" t="s">
        <v>45</v>
      </c>
      <c r="C23" s="33">
        <v>44227</v>
      </c>
      <c r="D23" s="34" t="s">
        <v>46</v>
      </c>
      <c r="E23" s="28" t="s">
        <v>47</v>
      </c>
      <c r="F23" s="20">
        <f>37.09-0.33</f>
        <v>36.760000000000005</v>
      </c>
      <c r="G23" s="20">
        <v>0.33</v>
      </c>
      <c r="H23" s="35" t="s">
        <v>48</v>
      </c>
    </row>
    <row r="24" spans="1:9" x14ac:dyDescent="0.25">
      <c r="A24" s="22"/>
      <c r="B24" s="22"/>
      <c r="C24" s="14">
        <v>44255</v>
      </c>
      <c r="D24" s="34" t="s">
        <v>49</v>
      </c>
      <c r="E24" s="28" t="s">
        <v>47</v>
      </c>
      <c r="F24" s="36">
        <v>9.98</v>
      </c>
      <c r="G24" s="20"/>
      <c r="H24" s="35" t="s">
        <v>50</v>
      </c>
    </row>
    <row r="25" spans="1:9" x14ac:dyDescent="0.25">
      <c r="A25" s="22"/>
      <c r="B25" s="22"/>
      <c r="D25" s="34"/>
      <c r="E25" s="28"/>
      <c r="F25" s="20">
        <f>SUM(F23:F24)</f>
        <v>46.740000000000009</v>
      </c>
      <c r="G25" s="20"/>
      <c r="H25" s="35"/>
      <c r="I25" s="18">
        <f>F25/$F$31</f>
        <v>1.6981605077768781E-2</v>
      </c>
    </row>
    <row r="26" spans="1:9" x14ac:dyDescent="0.25">
      <c r="A26" s="22"/>
      <c r="B26" s="22"/>
      <c r="C26" s="23"/>
      <c r="D26" s="24"/>
      <c r="E26" s="22"/>
      <c r="F26" s="25"/>
      <c r="G26" s="25"/>
      <c r="H26" s="26"/>
    </row>
    <row r="27" spans="1:9" x14ac:dyDescent="0.25">
      <c r="A27" s="37" t="s">
        <v>51</v>
      </c>
      <c r="B27" s="9" t="s">
        <v>52</v>
      </c>
      <c r="C27" s="14">
        <v>44278</v>
      </c>
      <c r="D27" s="34" t="s">
        <v>53</v>
      </c>
      <c r="E27" s="9" t="s">
        <v>54</v>
      </c>
      <c r="F27" s="31">
        <v>367.11</v>
      </c>
      <c r="G27" s="31"/>
      <c r="H27" s="38" t="s">
        <v>55</v>
      </c>
      <c r="I27" s="18">
        <f>F27/$F$31</f>
        <v>0.13337862730209019</v>
      </c>
    </row>
    <row r="28" spans="1:9" x14ac:dyDescent="0.25">
      <c r="A28" s="37"/>
      <c r="B28" s="9"/>
      <c r="D28" s="34"/>
      <c r="E28" s="9"/>
      <c r="F28" s="31"/>
      <c r="G28" s="31"/>
      <c r="H28" s="38"/>
      <c r="I28" s="18"/>
    </row>
    <row r="29" spans="1:9" x14ac:dyDescent="0.25">
      <c r="E29" s="9"/>
      <c r="I29" s="18"/>
    </row>
    <row r="30" spans="1:9" x14ac:dyDescent="0.25">
      <c r="A30" s="22"/>
      <c r="B30" s="22"/>
      <c r="C30" s="23"/>
      <c r="D30" s="22"/>
      <c r="E30" s="39"/>
      <c r="F30" s="40"/>
      <c r="G30" s="40"/>
      <c r="H30" s="26"/>
    </row>
    <row r="31" spans="1:9" x14ac:dyDescent="0.25">
      <c r="A31" s="22"/>
      <c r="B31" s="22"/>
      <c r="C31" s="23"/>
      <c r="D31" s="22"/>
      <c r="E31" s="22"/>
      <c r="F31" s="41">
        <f>F13+F17+F19+F21+F25+F27+F29</f>
        <v>2752.39</v>
      </c>
      <c r="G31" s="41">
        <f>SUM(G4:G30)</f>
        <v>52.25</v>
      </c>
      <c r="H31" s="26"/>
    </row>
    <row r="32" spans="1:9" x14ac:dyDescent="0.25">
      <c r="A32" s="22"/>
      <c r="B32" s="22"/>
      <c r="C32" s="23"/>
      <c r="D32" s="22"/>
      <c r="E32" s="22"/>
      <c r="F32" s="40"/>
      <c r="G32" s="40"/>
      <c r="H32" s="26"/>
    </row>
    <row r="33" spans="1:8" x14ac:dyDescent="0.25">
      <c r="A33" s="22"/>
      <c r="B33" s="22"/>
      <c r="C33" s="23"/>
      <c r="D33" s="22"/>
      <c r="E33" s="22"/>
      <c r="F33" s="40"/>
      <c r="G33" s="40"/>
      <c r="H33" s="26"/>
    </row>
    <row r="34" spans="1:8" x14ac:dyDescent="0.25">
      <c r="A34" s="22"/>
      <c r="B34" s="22"/>
      <c r="C34" s="23"/>
      <c r="D34" s="22"/>
      <c r="E34" s="22"/>
      <c r="F34" s="40"/>
      <c r="G34" s="40"/>
      <c r="H34" s="26"/>
    </row>
    <row r="35" spans="1:8" x14ac:dyDescent="0.25">
      <c r="A35" s="22"/>
      <c r="B35" s="22"/>
      <c r="C35" s="23"/>
      <c r="D35" s="22"/>
      <c r="E35" s="22"/>
      <c r="F35" s="40"/>
      <c r="G35" s="40"/>
      <c r="H35" s="26"/>
    </row>
    <row r="36" spans="1:8" x14ac:dyDescent="0.25">
      <c r="A36" s="22"/>
      <c r="B36" s="22"/>
      <c r="C36" s="23"/>
      <c r="D36" s="22"/>
      <c r="E36" s="22"/>
      <c r="F36" s="40"/>
      <c r="G36" s="40"/>
      <c r="H36" s="26"/>
    </row>
    <row r="37" spans="1:8" x14ac:dyDescent="0.25">
      <c r="A37" s="22"/>
      <c r="B37" s="22"/>
      <c r="C37" s="23"/>
      <c r="D37" s="22"/>
      <c r="E37" s="22"/>
      <c r="F37" s="40"/>
      <c r="G37" s="40"/>
      <c r="H37" s="26"/>
    </row>
    <row r="38" spans="1:8" x14ac:dyDescent="0.25">
      <c r="A38" s="22"/>
      <c r="B38" s="22"/>
      <c r="C38" s="23"/>
      <c r="D38" s="22"/>
      <c r="E38" s="22"/>
      <c r="F38" s="40"/>
      <c r="G38" s="40"/>
      <c r="H38" s="26"/>
    </row>
    <row r="39" spans="1:8" x14ac:dyDescent="0.25">
      <c r="A39" s="22"/>
      <c r="B39" s="22"/>
      <c r="C39" s="23"/>
      <c r="D39" s="22"/>
      <c r="E39" s="22"/>
      <c r="F39" s="40"/>
      <c r="G39" s="40"/>
      <c r="H39" s="26"/>
    </row>
    <row r="40" spans="1:8" x14ac:dyDescent="0.25">
      <c r="A40" s="22"/>
      <c r="B40" s="22"/>
      <c r="C40" s="23"/>
      <c r="D40" s="22"/>
      <c r="E40" s="22"/>
      <c r="F40" s="40"/>
      <c r="G40" s="40"/>
      <c r="H40" s="26"/>
    </row>
    <row r="41" spans="1:8" x14ac:dyDescent="0.25">
      <c r="A41" s="22"/>
      <c r="B41" s="22"/>
      <c r="C41" s="23"/>
      <c r="D41" s="22"/>
      <c r="E41" s="22"/>
      <c r="F41" s="40"/>
      <c r="G41" s="40"/>
      <c r="H41" s="26"/>
    </row>
    <row r="42" spans="1:8" x14ac:dyDescent="0.25">
      <c r="A42" s="22"/>
      <c r="B42" s="22"/>
      <c r="C42" s="23"/>
      <c r="D42" s="22"/>
      <c r="E42" s="22"/>
      <c r="F42" s="40"/>
      <c r="G42" s="40"/>
      <c r="H42" s="26"/>
    </row>
    <row r="43" spans="1:8" x14ac:dyDescent="0.25">
      <c r="A43" s="22"/>
      <c r="B43" s="22"/>
      <c r="C43" s="23"/>
      <c r="D43" s="22"/>
      <c r="E43" s="22"/>
      <c r="F43" s="40"/>
      <c r="G43" s="40"/>
      <c r="H43" s="26"/>
    </row>
    <row r="44" spans="1:8" x14ac:dyDescent="0.25">
      <c r="A44" s="22"/>
      <c r="B44" s="22"/>
      <c r="C44" s="23"/>
      <c r="D44" s="22"/>
      <c r="E44" s="22"/>
      <c r="F44" s="40"/>
      <c r="G44" s="40"/>
      <c r="H44" s="26"/>
    </row>
    <row r="45" spans="1:8" x14ac:dyDescent="0.25">
      <c r="A45" s="22"/>
      <c r="B45" s="22"/>
      <c r="C45" s="23"/>
      <c r="D45" s="22"/>
      <c r="E45" s="22"/>
      <c r="F45" s="40"/>
      <c r="G45" s="40"/>
      <c r="H45" s="26"/>
    </row>
    <row r="46" spans="1:8" x14ac:dyDescent="0.25">
      <c r="A46" s="22"/>
      <c r="B46" s="22"/>
      <c r="C46" s="23"/>
      <c r="D46" s="22"/>
      <c r="E46" s="22"/>
      <c r="F46" s="40"/>
      <c r="G46" s="40"/>
      <c r="H46" s="26"/>
    </row>
    <row r="47" spans="1:8" x14ac:dyDescent="0.25">
      <c r="A47" s="22"/>
      <c r="B47" s="22"/>
      <c r="C47" s="23"/>
      <c r="D47" s="22"/>
      <c r="E47" s="22"/>
      <c r="F47" s="40"/>
      <c r="G47" s="40"/>
      <c r="H47" s="26"/>
    </row>
    <row r="48" spans="1:8" x14ac:dyDescent="0.25">
      <c r="A48" s="22"/>
      <c r="B48" s="22"/>
      <c r="C48" s="23"/>
      <c r="D48" s="22"/>
      <c r="E48" s="22"/>
      <c r="F48" s="40"/>
      <c r="G48" s="40"/>
      <c r="H48" s="26"/>
    </row>
    <row r="49" spans="1:8" x14ac:dyDescent="0.25">
      <c r="A49" s="22"/>
      <c r="B49" s="22"/>
      <c r="C49" s="23"/>
      <c r="D49" s="22"/>
      <c r="E49" s="22"/>
      <c r="F49" s="40"/>
      <c r="G49" s="40"/>
      <c r="H49" s="26"/>
    </row>
    <row r="50" spans="1:8" x14ac:dyDescent="0.25">
      <c r="A50" s="22"/>
      <c r="B50" s="22"/>
      <c r="C50" s="23"/>
      <c r="D50" s="22"/>
      <c r="E50" s="22"/>
      <c r="F50" s="40"/>
      <c r="G50" s="40"/>
      <c r="H50" s="26"/>
    </row>
    <row r="51" spans="1:8" x14ac:dyDescent="0.25">
      <c r="A51" s="22"/>
      <c r="B51" s="22"/>
      <c r="C51" s="23"/>
      <c r="D51" s="22"/>
      <c r="E51" s="22"/>
      <c r="F51" s="40"/>
      <c r="G51" s="40"/>
      <c r="H51" s="26"/>
    </row>
    <row r="52" spans="1:8" x14ac:dyDescent="0.25">
      <c r="A52" s="22"/>
      <c r="B52" s="22"/>
      <c r="C52" s="23"/>
      <c r="D52" s="22"/>
      <c r="E52" s="22"/>
      <c r="F52" s="40"/>
      <c r="G52" s="40"/>
      <c r="H52" s="26"/>
    </row>
    <row r="53" spans="1:8" x14ac:dyDescent="0.25">
      <c r="A53" s="22"/>
      <c r="B53" s="22"/>
      <c r="C53" s="23"/>
      <c r="D53" s="22"/>
      <c r="E53" s="22"/>
      <c r="F53" s="40"/>
      <c r="G53" s="40"/>
      <c r="H53" s="26"/>
    </row>
    <row r="54" spans="1:8" x14ac:dyDescent="0.25">
      <c r="A54" s="22"/>
      <c r="B54" s="22"/>
      <c r="C54" s="23"/>
      <c r="D54" s="22"/>
      <c r="E54" s="22"/>
      <c r="F54" s="40"/>
      <c r="G54" s="40"/>
      <c r="H54" s="26"/>
    </row>
    <row r="55" spans="1:8" x14ac:dyDescent="0.25">
      <c r="A55" s="22"/>
      <c r="B55" s="22"/>
      <c r="C55" s="23"/>
      <c r="D55" s="22"/>
      <c r="E55" s="22"/>
      <c r="F55" s="40"/>
      <c r="G55" s="40"/>
      <c r="H55" s="26"/>
    </row>
    <row r="56" spans="1:8" x14ac:dyDescent="0.25">
      <c r="A56" s="22"/>
      <c r="B56" s="22"/>
      <c r="C56" s="23"/>
      <c r="D56" s="22"/>
      <c r="E56" s="22"/>
      <c r="F56" s="40"/>
      <c r="G56" s="40"/>
      <c r="H56" s="26"/>
    </row>
    <row r="57" spans="1:8" x14ac:dyDescent="0.25">
      <c r="A57" s="22"/>
      <c r="B57" s="22"/>
      <c r="C57" s="23"/>
      <c r="D57" s="22"/>
      <c r="E57" s="22"/>
      <c r="F57" s="40"/>
      <c r="G57" s="40"/>
      <c r="H57" s="26"/>
    </row>
    <row r="58" spans="1:8" x14ac:dyDescent="0.25">
      <c r="A58" s="22"/>
      <c r="B58" s="22"/>
      <c r="C58" s="23"/>
      <c r="D58" s="22"/>
      <c r="E58" s="22"/>
      <c r="F58" s="40"/>
      <c r="G58" s="40"/>
      <c r="H58" s="26"/>
    </row>
    <row r="59" spans="1:8" x14ac:dyDescent="0.25">
      <c r="A59" s="22"/>
      <c r="B59" s="22"/>
      <c r="C59" s="23"/>
      <c r="D59" s="22"/>
      <c r="E59" s="22"/>
      <c r="F59" s="40"/>
      <c r="G59" s="40"/>
      <c r="H59" s="26"/>
    </row>
    <row r="60" spans="1:8" x14ac:dyDescent="0.25">
      <c r="A60" s="22"/>
      <c r="B60" s="22"/>
      <c r="C60" s="23"/>
      <c r="D60" s="22"/>
      <c r="E60" s="22"/>
      <c r="F60" s="40"/>
      <c r="G60" s="40"/>
      <c r="H60" s="26"/>
    </row>
    <row r="61" spans="1:8" x14ac:dyDescent="0.25">
      <c r="A61" s="22"/>
      <c r="B61" s="22"/>
      <c r="C61" s="23"/>
      <c r="D61" s="22"/>
      <c r="E61" s="22"/>
      <c r="F61" s="40"/>
      <c r="G61" s="40"/>
      <c r="H61" s="26"/>
    </row>
    <row r="68" spans="1:8" x14ac:dyDescent="0.25">
      <c r="A68" s="8"/>
    </row>
    <row r="73" spans="1:8" x14ac:dyDescent="0.25">
      <c r="H73" s="9"/>
    </row>
    <row r="77" spans="1:8" x14ac:dyDescent="0.25">
      <c r="H77" s="42"/>
    </row>
    <row r="78" spans="1:8" x14ac:dyDescent="0.25">
      <c r="D78" s="14"/>
    </row>
    <row r="84" spans="4:4" x14ac:dyDescent="0.25">
      <c r="D84" s="43"/>
    </row>
    <row r="99" spans="6:8" x14ac:dyDescent="0.25">
      <c r="H99" s="28"/>
    </row>
    <row r="100" spans="6:8" x14ac:dyDescent="0.25">
      <c r="H100" s="28"/>
    </row>
    <row r="101" spans="6:8" x14ac:dyDescent="0.25">
      <c r="H101" s="28"/>
    </row>
    <row r="102" spans="6:8" x14ac:dyDescent="0.25">
      <c r="H102" s="28"/>
    </row>
    <row r="104" spans="6:8" x14ac:dyDescent="0.25">
      <c r="F104" s="16"/>
      <c r="G104" s="16"/>
    </row>
  </sheetData>
  <mergeCells count="2">
    <mergeCell ref="A1:I1"/>
    <mergeCell ref="A2:I2"/>
  </mergeCells>
  <pageMargins left="0.7" right="0.7" top="0.75" bottom="0.75" header="0.51180555555555496" footer="0.51180555555555496"/>
  <pageSetup paperSize="9" scale="66" firstPageNumber="0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68A22-624E-4ED2-9F0C-4647DF12368A}">
  <sheetPr>
    <pageSetUpPr fitToPage="1"/>
  </sheetPr>
  <dimension ref="A1:I82"/>
  <sheetViews>
    <sheetView topLeftCell="A16" zoomScale="65" zoomScaleNormal="65" workbookViewId="0">
      <selection activeCell="G38" sqref="G4:G38"/>
    </sheetView>
  </sheetViews>
  <sheetFormatPr baseColWidth="10" defaultColWidth="10.7109375" defaultRowHeight="15" x14ac:dyDescent="0.25"/>
  <cols>
    <col min="1" max="1" width="50.42578125" style="21" customWidth="1"/>
    <col min="3" max="3" width="14.5703125" style="14" customWidth="1"/>
    <col min="4" max="4" width="65.5703125" customWidth="1"/>
    <col min="5" max="5" width="14.42578125" customWidth="1"/>
    <col min="6" max="7" width="11.42578125" style="13" customWidth="1"/>
    <col min="8" max="8" width="17.85546875" style="15" customWidth="1"/>
  </cols>
  <sheetData>
    <row r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2" t="s">
        <v>56</v>
      </c>
      <c r="B2" s="2"/>
      <c r="C2" s="2"/>
      <c r="D2" s="2"/>
      <c r="E2" s="2"/>
      <c r="F2" s="2"/>
      <c r="G2" s="2"/>
      <c r="H2" s="2"/>
      <c r="I2" s="2"/>
    </row>
    <row r="3" spans="1:9" ht="60" x14ac:dyDescent="0.25">
      <c r="A3" s="3" t="s">
        <v>2</v>
      </c>
      <c r="B3" s="3" t="s">
        <v>3</v>
      </c>
      <c r="C3" s="4" t="s">
        <v>4</v>
      </c>
      <c r="D3" s="3" t="s">
        <v>5</v>
      </c>
      <c r="E3" s="3" t="s">
        <v>6</v>
      </c>
      <c r="F3" s="5" t="s">
        <v>7</v>
      </c>
      <c r="G3" s="5" t="s">
        <v>8</v>
      </c>
      <c r="H3" s="6" t="s">
        <v>9</v>
      </c>
      <c r="I3" s="7" t="s">
        <v>10</v>
      </c>
    </row>
    <row r="4" spans="1:9" x14ac:dyDescent="0.25">
      <c r="A4" s="8" t="s">
        <v>11</v>
      </c>
      <c r="B4" s="9" t="s">
        <v>12</v>
      </c>
      <c r="C4" s="14">
        <v>44287</v>
      </c>
      <c r="D4" s="11" t="s">
        <v>57</v>
      </c>
      <c r="E4" s="12" t="s">
        <v>14</v>
      </c>
      <c r="F4" s="13">
        <v>2.04</v>
      </c>
      <c r="G4" s="13">
        <v>0.14000000000000001</v>
      </c>
      <c r="H4" s="15" t="s">
        <v>58</v>
      </c>
    </row>
    <row r="5" spans="1:9" x14ac:dyDescent="0.25">
      <c r="A5" s="8"/>
      <c r="B5" s="9"/>
      <c r="C5" s="14">
        <v>44287</v>
      </c>
      <c r="D5" s="11" t="s">
        <v>59</v>
      </c>
      <c r="E5" s="12" t="s">
        <v>14</v>
      </c>
      <c r="F5" s="13">
        <v>127.6</v>
      </c>
      <c r="G5" s="13">
        <v>8.93</v>
      </c>
      <c r="H5" s="15" t="s">
        <v>60</v>
      </c>
    </row>
    <row r="6" spans="1:9" x14ac:dyDescent="0.25">
      <c r="A6" s="8"/>
      <c r="B6" s="9"/>
      <c r="C6" s="14">
        <v>44287</v>
      </c>
      <c r="D6" s="11" t="s">
        <v>61</v>
      </c>
      <c r="E6" s="12" t="s">
        <v>14</v>
      </c>
      <c r="F6" s="13">
        <v>105</v>
      </c>
      <c r="G6" s="13">
        <v>7.35</v>
      </c>
      <c r="H6" s="15" t="s">
        <v>62</v>
      </c>
    </row>
    <row r="7" spans="1:9" x14ac:dyDescent="0.25">
      <c r="A7" s="8"/>
      <c r="B7" s="9"/>
      <c r="C7" s="14">
        <v>44317</v>
      </c>
      <c r="D7" s="11" t="s">
        <v>63</v>
      </c>
      <c r="E7" s="12" t="s">
        <v>14</v>
      </c>
      <c r="F7" s="13">
        <v>2.58</v>
      </c>
      <c r="G7" s="13">
        <v>0.18</v>
      </c>
      <c r="H7" s="15" t="s">
        <v>64</v>
      </c>
    </row>
    <row r="8" spans="1:9" x14ac:dyDescent="0.25">
      <c r="A8" s="8"/>
      <c r="B8" s="9"/>
      <c r="C8" s="14">
        <v>44317</v>
      </c>
      <c r="D8" s="11" t="s">
        <v>65</v>
      </c>
      <c r="E8" s="12" t="s">
        <v>14</v>
      </c>
      <c r="F8" s="13">
        <v>127.6</v>
      </c>
      <c r="G8" s="13">
        <v>8.93</v>
      </c>
      <c r="H8" s="15" t="s">
        <v>66</v>
      </c>
    </row>
    <row r="9" spans="1:9" x14ac:dyDescent="0.25">
      <c r="A9" s="8"/>
      <c r="B9" s="9"/>
      <c r="C9" s="14">
        <v>44317</v>
      </c>
      <c r="D9" s="11" t="s">
        <v>67</v>
      </c>
      <c r="E9" s="12" t="s">
        <v>14</v>
      </c>
      <c r="F9" s="13">
        <v>105</v>
      </c>
      <c r="G9" s="13">
        <v>7.35</v>
      </c>
      <c r="H9" s="15" t="s">
        <v>68</v>
      </c>
    </row>
    <row r="10" spans="1:9" x14ac:dyDescent="0.25">
      <c r="A10" s="8"/>
      <c r="B10" s="9"/>
      <c r="C10" s="14">
        <v>44348</v>
      </c>
      <c r="D10" s="11" t="s">
        <v>69</v>
      </c>
      <c r="E10" s="12" t="s">
        <v>14</v>
      </c>
      <c r="F10" s="13">
        <v>4.1399999999999997</v>
      </c>
      <c r="G10" s="13">
        <v>0.28999999999999998</v>
      </c>
      <c r="H10" s="15" t="s">
        <v>70</v>
      </c>
    </row>
    <row r="11" spans="1:9" x14ac:dyDescent="0.25">
      <c r="A11" s="8"/>
      <c r="B11" s="9"/>
      <c r="C11" s="14">
        <v>44348</v>
      </c>
      <c r="D11" s="11" t="s">
        <v>69</v>
      </c>
      <c r="E11" s="12" t="s">
        <v>14</v>
      </c>
      <c r="F11" s="13">
        <v>127.6</v>
      </c>
      <c r="G11" s="13">
        <v>8.93</v>
      </c>
      <c r="H11" s="15" t="s">
        <v>71</v>
      </c>
    </row>
    <row r="12" spans="1:9" x14ac:dyDescent="0.25">
      <c r="A12" s="8"/>
      <c r="B12" s="9"/>
      <c r="C12" s="14">
        <v>44348</v>
      </c>
      <c r="D12" s="11" t="s">
        <v>69</v>
      </c>
      <c r="E12" s="12" t="s">
        <v>14</v>
      </c>
      <c r="F12" s="17">
        <v>105</v>
      </c>
      <c r="G12" s="13">
        <v>7.35</v>
      </c>
      <c r="H12" s="15" t="s">
        <v>72</v>
      </c>
    </row>
    <row r="13" spans="1:9" x14ac:dyDescent="0.25">
      <c r="A13" s="8"/>
      <c r="B13" s="9"/>
      <c r="D13" s="11"/>
      <c r="E13" s="12"/>
      <c r="F13" s="13">
        <f>SUM(F4:F12)</f>
        <v>706.56</v>
      </c>
      <c r="I13" s="18">
        <f>F13/$F$40</f>
        <v>8.1728305666824361E-2</v>
      </c>
    </row>
    <row r="14" spans="1:9" x14ac:dyDescent="0.25">
      <c r="A14" s="8"/>
      <c r="B14" s="9"/>
      <c r="C14" s="19"/>
      <c r="D14" s="11"/>
      <c r="E14" s="9"/>
      <c r="F14" s="20"/>
      <c r="G14" s="20"/>
      <c r="H14" s="12"/>
    </row>
    <row r="15" spans="1:9" x14ac:dyDescent="0.25">
      <c r="A15" s="8" t="s">
        <v>73</v>
      </c>
      <c r="B15" s="9" t="s">
        <v>29</v>
      </c>
      <c r="C15" s="14">
        <v>44281</v>
      </c>
      <c r="D15" t="s">
        <v>74</v>
      </c>
      <c r="E15" s="12" t="s">
        <v>14</v>
      </c>
      <c r="F15" s="13">
        <f>27.66-0.78-0.05</f>
        <v>26.83</v>
      </c>
      <c r="G15" s="13">
        <f>0.78+0.05</f>
        <v>0.83000000000000007</v>
      </c>
      <c r="H15" s="15" t="s">
        <v>75</v>
      </c>
    </row>
    <row r="16" spans="1:9" x14ac:dyDescent="0.25">
      <c r="A16" s="8"/>
      <c r="B16" s="9"/>
      <c r="C16" s="14">
        <v>44316</v>
      </c>
      <c r="D16" t="s">
        <v>76</v>
      </c>
      <c r="E16" s="12" t="s">
        <v>14</v>
      </c>
      <c r="F16" s="13">
        <f>38.33-1.09-0.07</f>
        <v>37.169999999999995</v>
      </c>
      <c r="G16" s="13">
        <v>1.1599999999999999</v>
      </c>
      <c r="H16" s="15" t="s">
        <v>77</v>
      </c>
    </row>
    <row r="17" spans="1:9" x14ac:dyDescent="0.25">
      <c r="A17" s="8"/>
      <c r="B17" s="9"/>
      <c r="C17" s="14">
        <v>44351</v>
      </c>
      <c r="D17" t="s">
        <v>78</v>
      </c>
      <c r="E17" s="12" t="s">
        <v>14</v>
      </c>
      <c r="F17" s="13">
        <f>31.11-0.88-0.05</f>
        <v>30.18</v>
      </c>
      <c r="G17" s="13">
        <f>0.88+0.05</f>
        <v>0.93</v>
      </c>
      <c r="H17" s="15" t="s">
        <v>79</v>
      </c>
    </row>
    <row r="18" spans="1:9" x14ac:dyDescent="0.25">
      <c r="A18" s="8"/>
      <c r="B18" s="9"/>
      <c r="C18" s="14">
        <v>44358</v>
      </c>
      <c r="D18" t="s">
        <v>80</v>
      </c>
      <c r="E18" s="12" t="s">
        <v>14</v>
      </c>
      <c r="F18" s="17">
        <v>7.22</v>
      </c>
      <c r="G18" s="13">
        <v>0.22</v>
      </c>
      <c r="H18" s="15" t="s">
        <v>81</v>
      </c>
    </row>
    <row r="19" spans="1:9" x14ac:dyDescent="0.25">
      <c r="A19" s="8"/>
      <c r="B19" s="9"/>
      <c r="D19" s="11"/>
      <c r="E19" s="12"/>
      <c r="F19" s="13">
        <f>SUM(F15:F18)</f>
        <v>101.39999999999999</v>
      </c>
      <c r="I19" s="18">
        <f>F19/$F$40</f>
        <v>1.1729011258231418E-2</v>
      </c>
    </row>
    <row r="20" spans="1:9" x14ac:dyDescent="0.25">
      <c r="A20" s="8"/>
      <c r="B20" s="9"/>
      <c r="C20" s="19"/>
      <c r="D20" s="11"/>
      <c r="E20" s="9"/>
      <c r="F20" s="20"/>
      <c r="G20" s="20"/>
      <c r="H20" s="12"/>
    </row>
    <row r="21" spans="1:9" x14ac:dyDescent="0.25">
      <c r="A21" s="8" t="s">
        <v>34</v>
      </c>
      <c r="B21" s="9" t="s">
        <v>35</v>
      </c>
      <c r="C21" s="14">
        <v>44286</v>
      </c>
      <c r="D21" t="s">
        <v>82</v>
      </c>
      <c r="E21" s="12" t="s">
        <v>37</v>
      </c>
      <c r="F21" s="13">
        <v>28.66</v>
      </c>
      <c r="G21" s="13">
        <v>0.38</v>
      </c>
      <c r="H21" s="15" t="s">
        <v>83</v>
      </c>
      <c r="I21" s="18"/>
    </row>
    <row r="22" spans="1:9" x14ac:dyDescent="0.25">
      <c r="A22" s="8"/>
      <c r="B22" s="9"/>
      <c r="C22" s="14">
        <v>44347</v>
      </c>
      <c r="D22" t="s">
        <v>84</v>
      </c>
      <c r="E22" s="12" t="s">
        <v>37</v>
      </c>
      <c r="F22" s="17">
        <v>28.66</v>
      </c>
      <c r="G22" s="13">
        <v>0.38</v>
      </c>
      <c r="H22" s="15" t="s">
        <v>85</v>
      </c>
      <c r="I22" s="18"/>
    </row>
    <row r="23" spans="1:9" x14ac:dyDescent="0.25">
      <c r="A23" s="22"/>
      <c r="B23" s="22"/>
      <c r="C23" s="23"/>
      <c r="D23" s="24"/>
      <c r="E23" s="22"/>
      <c r="F23" s="25">
        <f>SUM(F21:F22)</f>
        <v>57.32</v>
      </c>
      <c r="G23" s="25"/>
      <c r="H23" s="26"/>
      <c r="I23" s="18">
        <f>F23/$F$40</f>
        <v>6.630245811852317E-3</v>
      </c>
    </row>
    <row r="24" spans="1:9" x14ac:dyDescent="0.25">
      <c r="A24" s="22"/>
      <c r="B24" s="22"/>
      <c r="C24" s="23"/>
      <c r="D24" s="24"/>
      <c r="E24" s="22"/>
      <c r="F24" s="25"/>
      <c r="G24" s="25"/>
      <c r="H24" s="26"/>
    </row>
    <row r="25" spans="1:9" x14ac:dyDescent="0.25">
      <c r="A25" s="22"/>
      <c r="B25" s="22"/>
      <c r="C25" s="23"/>
      <c r="D25" s="24"/>
      <c r="E25" s="22"/>
      <c r="F25" s="25"/>
      <c r="G25" s="25"/>
      <c r="H25" s="26"/>
    </row>
    <row r="26" spans="1:9" x14ac:dyDescent="0.25">
      <c r="A26" s="27" t="s">
        <v>39</v>
      </c>
      <c r="B26" s="28" t="s">
        <v>40</v>
      </c>
      <c r="C26" s="14">
        <v>44377</v>
      </c>
      <c r="D26" t="s">
        <v>86</v>
      </c>
      <c r="E26" s="28" t="s">
        <v>87</v>
      </c>
      <c r="F26" s="13">
        <v>3080</v>
      </c>
      <c r="G26" s="31"/>
      <c r="H26" s="15" t="s">
        <v>88</v>
      </c>
      <c r="I26" s="18"/>
    </row>
    <row r="27" spans="1:9" x14ac:dyDescent="0.25">
      <c r="A27" s="27"/>
      <c r="B27" s="28"/>
      <c r="C27" s="14">
        <v>44377</v>
      </c>
      <c r="D27" t="s">
        <v>89</v>
      </c>
      <c r="E27" s="28"/>
      <c r="F27" s="17">
        <v>500</v>
      </c>
      <c r="G27" s="31"/>
      <c r="H27" s="15" t="s">
        <v>90</v>
      </c>
      <c r="I27" s="18"/>
    </row>
    <row r="28" spans="1:9" x14ac:dyDescent="0.25">
      <c r="A28" s="27"/>
      <c r="B28" s="28"/>
      <c r="C28" s="29"/>
      <c r="D28" s="30"/>
      <c r="E28" s="28"/>
      <c r="F28" s="31">
        <f>SUM(F26:F27)</f>
        <v>3580</v>
      </c>
      <c r="G28" s="31"/>
      <c r="H28" s="32"/>
      <c r="I28" s="18">
        <f>F28/$F$40</f>
        <v>0.41410118643460037</v>
      </c>
    </row>
    <row r="29" spans="1:9" x14ac:dyDescent="0.25">
      <c r="A29" s="27"/>
      <c r="B29" s="28"/>
      <c r="C29" s="29"/>
      <c r="D29" s="30"/>
      <c r="E29" s="28"/>
      <c r="F29" s="31"/>
      <c r="G29" s="31"/>
      <c r="H29" s="32"/>
      <c r="I29" s="18"/>
    </row>
    <row r="30" spans="1:9" x14ac:dyDescent="0.25">
      <c r="A30" s="21" t="s">
        <v>91</v>
      </c>
      <c r="B30" s="28" t="s">
        <v>92</v>
      </c>
      <c r="C30" s="14">
        <v>44315</v>
      </c>
      <c r="D30" t="s">
        <v>93</v>
      </c>
      <c r="E30" s="28"/>
      <c r="F30" s="13">
        <v>3500</v>
      </c>
      <c r="G30" s="31"/>
      <c r="H30" s="15" t="s">
        <v>94</v>
      </c>
      <c r="I30" s="18"/>
    </row>
    <row r="31" spans="1:9" x14ac:dyDescent="0.25">
      <c r="B31" s="28"/>
      <c r="C31" s="14">
        <v>44377</v>
      </c>
      <c r="D31" t="s">
        <v>95</v>
      </c>
      <c r="E31" s="28"/>
      <c r="F31" s="17">
        <v>500</v>
      </c>
      <c r="G31" s="31"/>
      <c r="H31" s="15" t="s">
        <v>96</v>
      </c>
      <c r="I31" s="18"/>
    </row>
    <row r="32" spans="1:9" x14ac:dyDescent="0.25">
      <c r="B32" s="28"/>
      <c r="C32" s="29"/>
      <c r="D32" s="30"/>
      <c r="E32" s="28"/>
      <c r="F32" s="31">
        <f>SUM(F30:F31)</f>
        <v>4000</v>
      </c>
      <c r="G32" s="31"/>
      <c r="H32" s="32"/>
      <c r="I32" s="18">
        <f>F32/$F$40</f>
        <v>0.46268288987106188</v>
      </c>
    </row>
    <row r="33" spans="1:9" x14ac:dyDescent="0.25">
      <c r="A33" s="22"/>
      <c r="B33" s="22"/>
      <c r="C33" s="23"/>
      <c r="D33" s="24"/>
      <c r="E33" s="22"/>
      <c r="F33" s="25"/>
      <c r="G33" s="25"/>
      <c r="H33" s="26"/>
    </row>
    <row r="34" spans="1:9" x14ac:dyDescent="0.25">
      <c r="A34" s="21" t="s">
        <v>44</v>
      </c>
      <c r="B34" s="28" t="s">
        <v>45</v>
      </c>
      <c r="C34" s="14">
        <v>44316</v>
      </c>
      <c r="D34" t="s">
        <v>97</v>
      </c>
      <c r="E34" s="28" t="s">
        <v>47</v>
      </c>
      <c r="F34" s="13">
        <v>105.52</v>
      </c>
      <c r="H34" s="15" t="s">
        <v>98</v>
      </c>
    </row>
    <row r="35" spans="1:9" x14ac:dyDescent="0.25">
      <c r="A35" s="22"/>
      <c r="B35" s="22"/>
      <c r="C35" s="14">
        <v>44316</v>
      </c>
      <c r="D35" t="s">
        <v>99</v>
      </c>
      <c r="E35" s="28" t="s">
        <v>47</v>
      </c>
      <c r="F35" s="17">
        <f>52.12-0.69</f>
        <v>51.43</v>
      </c>
      <c r="G35" s="13">
        <v>0.69</v>
      </c>
      <c r="H35" s="15" t="s">
        <v>100</v>
      </c>
    </row>
    <row r="36" spans="1:9" x14ac:dyDescent="0.25">
      <c r="A36" s="22"/>
      <c r="B36" s="22"/>
      <c r="D36" s="34"/>
      <c r="E36" s="28"/>
      <c r="F36" s="20">
        <f>SUM(F34:F35)</f>
        <v>156.94999999999999</v>
      </c>
      <c r="G36" s="20"/>
      <c r="H36" s="35"/>
      <c r="I36" s="18">
        <f>F36/$F$40</f>
        <v>1.8154519891315789E-2</v>
      </c>
    </row>
    <row r="37" spans="1:9" x14ac:dyDescent="0.25">
      <c r="A37" s="22"/>
      <c r="B37" s="22"/>
      <c r="C37" s="23"/>
      <c r="D37" s="24"/>
      <c r="E37" s="22"/>
      <c r="F37" s="25"/>
      <c r="G37" s="25"/>
      <c r="H37" s="26"/>
    </row>
    <row r="38" spans="1:9" x14ac:dyDescent="0.25">
      <c r="A38" s="21" t="s">
        <v>101</v>
      </c>
      <c r="B38" s="9" t="s">
        <v>102</v>
      </c>
      <c r="C38" s="14">
        <v>44319</v>
      </c>
      <c r="D38" t="s">
        <v>103</v>
      </c>
      <c r="E38" s="9" t="s">
        <v>104</v>
      </c>
      <c r="F38" s="13">
        <v>43</v>
      </c>
      <c r="G38" s="13">
        <v>3.01</v>
      </c>
      <c r="H38" s="15" t="s">
        <v>105</v>
      </c>
      <c r="I38" s="18">
        <f>F38/$F$40</f>
        <v>4.9738410661139152E-3</v>
      </c>
    </row>
    <row r="39" spans="1:9" x14ac:dyDescent="0.25">
      <c r="A39" s="22"/>
      <c r="B39" s="22"/>
      <c r="C39" s="23"/>
      <c r="D39" s="22"/>
      <c r="E39" s="39"/>
      <c r="F39" s="40"/>
      <c r="G39" s="40"/>
      <c r="H39" s="26"/>
    </row>
    <row r="40" spans="1:9" x14ac:dyDescent="0.25">
      <c r="A40" s="22"/>
      <c r="B40" s="22"/>
      <c r="C40" s="23"/>
      <c r="D40" s="22"/>
      <c r="E40" s="22"/>
      <c r="F40" s="41">
        <f>F38+F36+F32+F28+F23+F19+F13</f>
        <v>8645.23</v>
      </c>
      <c r="G40" s="41">
        <f>SUM(G4:G39)</f>
        <v>57.05</v>
      </c>
      <c r="H40" s="26"/>
    </row>
    <row r="41" spans="1:9" x14ac:dyDescent="0.25">
      <c r="A41" s="22"/>
      <c r="B41" s="22"/>
      <c r="C41" s="23"/>
      <c r="D41" s="22"/>
      <c r="E41" s="22"/>
      <c r="F41" s="40"/>
      <c r="G41" s="40"/>
      <c r="H41" s="26"/>
    </row>
    <row r="42" spans="1:9" x14ac:dyDescent="0.25">
      <c r="A42" s="22"/>
      <c r="B42" s="22"/>
      <c r="C42" s="23"/>
      <c r="D42" s="22"/>
      <c r="E42" s="22"/>
      <c r="F42" s="40"/>
      <c r="G42" s="40"/>
      <c r="H42" s="26"/>
    </row>
    <row r="43" spans="1:9" x14ac:dyDescent="0.25">
      <c r="A43" s="22"/>
      <c r="B43" s="22"/>
      <c r="C43" s="23"/>
      <c r="D43" s="22"/>
      <c r="E43" s="22"/>
      <c r="F43" s="40"/>
      <c r="G43" s="40"/>
      <c r="H43" s="26"/>
    </row>
    <row r="44" spans="1:9" x14ac:dyDescent="0.25">
      <c r="A44" s="22"/>
      <c r="B44" s="22"/>
      <c r="C44" s="23"/>
      <c r="D44" s="22"/>
      <c r="E44" s="22"/>
      <c r="F44" s="40"/>
      <c r="G44" s="40"/>
      <c r="H44" s="26"/>
    </row>
    <row r="45" spans="1:9" x14ac:dyDescent="0.25">
      <c r="A45" s="22"/>
      <c r="B45" s="22"/>
      <c r="C45" s="23"/>
      <c r="D45" s="22"/>
      <c r="E45" s="22"/>
      <c r="F45" s="40"/>
      <c r="G45" s="40"/>
      <c r="H45" s="26"/>
    </row>
    <row r="46" spans="1:9" x14ac:dyDescent="0.25">
      <c r="A46" s="22"/>
      <c r="B46" s="22"/>
      <c r="C46" s="23"/>
      <c r="D46" s="22"/>
      <c r="E46" s="22"/>
      <c r="F46" s="40"/>
      <c r="G46" s="40"/>
      <c r="H46" s="26"/>
    </row>
    <row r="47" spans="1:9" x14ac:dyDescent="0.25">
      <c r="A47" s="22"/>
      <c r="B47" s="22"/>
      <c r="C47" s="23"/>
      <c r="D47" s="22"/>
      <c r="E47" s="22"/>
      <c r="F47" s="40"/>
      <c r="G47" s="40"/>
      <c r="H47" s="26"/>
    </row>
    <row r="48" spans="1:9" x14ac:dyDescent="0.25">
      <c r="A48" s="22"/>
      <c r="B48" s="22"/>
      <c r="C48" s="23"/>
      <c r="D48" s="22"/>
      <c r="E48" s="22"/>
      <c r="F48" s="40"/>
      <c r="G48" s="40"/>
      <c r="H48" s="26"/>
    </row>
    <row r="49" spans="1:8" x14ac:dyDescent="0.25">
      <c r="A49" s="22"/>
      <c r="B49" s="22"/>
      <c r="C49" s="23"/>
      <c r="D49" s="22"/>
      <c r="E49" s="22"/>
      <c r="F49" s="40"/>
      <c r="G49" s="40"/>
      <c r="H49" s="26"/>
    </row>
    <row r="50" spans="1:8" x14ac:dyDescent="0.25">
      <c r="A50" s="22"/>
      <c r="B50" s="22"/>
      <c r="C50" s="23"/>
      <c r="D50" s="22"/>
      <c r="E50" s="22"/>
      <c r="F50" s="40"/>
      <c r="G50" s="40"/>
      <c r="H50" s="26"/>
    </row>
    <row r="51" spans="1:8" x14ac:dyDescent="0.25">
      <c r="A51" s="22"/>
      <c r="B51" s="22"/>
      <c r="C51" s="23"/>
      <c r="D51" s="22"/>
      <c r="E51" s="22"/>
      <c r="F51" s="40"/>
      <c r="G51" s="40"/>
      <c r="H51" s="26"/>
    </row>
    <row r="52" spans="1:8" x14ac:dyDescent="0.25">
      <c r="A52" s="22"/>
      <c r="B52" s="22"/>
      <c r="C52" s="23"/>
      <c r="D52" s="22"/>
      <c r="E52" s="22"/>
      <c r="F52" s="40"/>
      <c r="G52" s="40"/>
      <c r="H52" s="26"/>
    </row>
    <row r="53" spans="1:8" x14ac:dyDescent="0.25">
      <c r="A53" s="22"/>
      <c r="B53" s="22"/>
      <c r="C53" s="23"/>
      <c r="D53" s="22"/>
      <c r="E53" s="22"/>
      <c r="F53" s="40"/>
      <c r="G53" s="40"/>
      <c r="H53" s="26"/>
    </row>
    <row r="54" spans="1:8" x14ac:dyDescent="0.25">
      <c r="A54" s="22"/>
      <c r="B54" s="22"/>
      <c r="C54" s="23"/>
      <c r="D54" s="22"/>
      <c r="E54" s="22"/>
      <c r="F54" s="40"/>
      <c r="G54" s="40"/>
      <c r="H54" s="26"/>
    </row>
    <row r="55" spans="1:8" x14ac:dyDescent="0.25">
      <c r="A55" s="22"/>
      <c r="B55" s="22"/>
      <c r="C55" s="23"/>
      <c r="D55" s="22"/>
      <c r="E55" s="22"/>
      <c r="F55" s="40"/>
      <c r="G55" s="40"/>
      <c r="H55" s="26"/>
    </row>
    <row r="56" spans="1:8" x14ac:dyDescent="0.25">
      <c r="A56" s="22"/>
      <c r="B56" s="22"/>
      <c r="C56" s="23"/>
      <c r="D56" s="22"/>
      <c r="E56" s="22"/>
      <c r="F56" s="40"/>
      <c r="G56" s="40"/>
      <c r="H56" s="26"/>
    </row>
    <row r="57" spans="1:8" x14ac:dyDescent="0.25">
      <c r="A57" s="22"/>
      <c r="B57" s="22"/>
      <c r="C57" s="23"/>
      <c r="D57" s="22"/>
      <c r="E57" s="22"/>
      <c r="F57" s="40"/>
      <c r="G57" s="40"/>
      <c r="H57" s="26"/>
    </row>
    <row r="58" spans="1:8" x14ac:dyDescent="0.25">
      <c r="A58" s="22"/>
      <c r="B58" s="22"/>
      <c r="C58" s="23"/>
      <c r="D58" s="22"/>
      <c r="E58" s="22"/>
      <c r="F58" s="40"/>
      <c r="G58" s="40"/>
      <c r="H58" s="26"/>
    </row>
    <row r="59" spans="1:8" x14ac:dyDescent="0.25">
      <c r="A59" s="22"/>
      <c r="B59" s="22"/>
      <c r="C59" s="23"/>
      <c r="D59" s="22"/>
      <c r="E59" s="22"/>
      <c r="F59" s="40"/>
      <c r="G59" s="40"/>
      <c r="H59" s="26"/>
    </row>
    <row r="60" spans="1:8" x14ac:dyDescent="0.25">
      <c r="A60" s="22"/>
      <c r="B60" s="22"/>
      <c r="C60" s="23"/>
      <c r="D60" s="22"/>
      <c r="E60" s="22"/>
      <c r="F60" s="40"/>
      <c r="G60" s="40"/>
      <c r="H60" s="26"/>
    </row>
    <row r="61" spans="1:8" x14ac:dyDescent="0.25">
      <c r="A61" s="22"/>
      <c r="B61" s="22"/>
      <c r="C61" s="23"/>
      <c r="D61" s="22"/>
      <c r="E61" s="22"/>
      <c r="F61" s="40"/>
      <c r="G61" s="40"/>
      <c r="H61" s="26"/>
    </row>
    <row r="62" spans="1:8" x14ac:dyDescent="0.25">
      <c r="A62" s="22"/>
      <c r="B62" s="22"/>
      <c r="C62" s="23"/>
      <c r="D62" s="22"/>
      <c r="E62" s="22"/>
      <c r="F62" s="40"/>
      <c r="G62" s="40"/>
      <c r="H62" s="26"/>
    </row>
    <row r="63" spans="1:8" x14ac:dyDescent="0.25">
      <c r="A63" s="22"/>
      <c r="B63" s="22"/>
      <c r="C63" s="23"/>
      <c r="D63" s="22"/>
      <c r="E63" s="22"/>
      <c r="F63" s="40"/>
      <c r="G63" s="40"/>
      <c r="H63" s="26"/>
    </row>
    <row r="64" spans="1:8" x14ac:dyDescent="0.25">
      <c r="A64" s="22"/>
      <c r="B64" s="22"/>
      <c r="C64" s="23"/>
      <c r="D64" s="22"/>
      <c r="E64" s="22"/>
      <c r="F64" s="40"/>
      <c r="G64" s="40"/>
      <c r="H64" s="26"/>
    </row>
    <row r="65" spans="1:8" x14ac:dyDescent="0.25">
      <c r="A65" s="22"/>
      <c r="B65" s="22"/>
      <c r="C65" s="23"/>
      <c r="D65" s="22"/>
      <c r="E65" s="22"/>
      <c r="F65" s="40"/>
      <c r="G65" s="40"/>
      <c r="H65" s="26"/>
    </row>
    <row r="66" spans="1:8" x14ac:dyDescent="0.25">
      <c r="A66" s="22"/>
      <c r="B66" s="22"/>
      <c r="C66" s="23"/>
      <c r="D66" s="22"/>
      <c r="E66" s="22"/>
      <c r="F66" s="40"/>
      <c r="G66" s="40"/>
      <c r="H66" s="26"/>
    </row>
    <row r="67" spans="1:8" x14ac:dyDescent="0.25">
      <c r="A67" s="22"/>
      <c r="B67" s="22"/>
      <c r="C67" s="23"/>
      <c r="D67" s="22"/>
      <c r="E67" s="22"/>
      <c r="F67" s="40"/>
      <c r="G67" s="40"/>
      <c r="H67" s="26"/>
    </row>
    <row r="68" spans="1:8" x14ac:dyDescent="0.25">
      <c r="A68" s="22"/>
      <c r="B68" s="22"/>
      <c r="C68" s="23"/>
      <c r="D68" s="22"/>
      <c r="E68" s="22"/>
      <c r="F68" s="40"/>
      <c r="G68" s="40"/>
      <c r="H68" s="26"/>
    </row>
    <row r="69" spans="1:8" x14ac:dyDescent="0.25">
      <c r="A69" s="22"/>
      <c r="B69" s="22"/>
      <c r="C69" s="23"/>
      <c r="D69" s="22"/>
      <c r="E69" s="22"/>
      <c r="F69" s="40"/>
      <c r="G69" s="40"/>
      <c r="H69" s="26"/>
    </row>
    <row r="77" spans="1:8" x14ac:dyDescent="0.25">
      <c r="H77" s="28"/>
    </row>
    <row r="78" spans="1:8" x14ac:dyDescent="0.25">
      <c r="H78" s="28"/>
    </row>
    <row r="79" spans="1:8" x14ac:dyDescent="0.25">
      <c r="H79" s="28"/>
    </row>
    <row r="80" spans="1:8" x14ac:dyDescent="0.25">
      <c r="H80" s="28"/>
    </row>
    <row r="82" spans="6:7" x14ac:dyDescent="0.25">
      <c r="F82" s="16"/>
      <c r="G82" s="16"/>
    </row>
  </sheetData>
  <mergeCells count="2">
    <mergeCell ref="A1:I1"/>
    <mergeCell ref="A2:I2"/>
  </mergeCells>
  <pageMargins left="0.7" right="0.7" top="0.75" bottom="0.75" header="0.51180555555555496" footer="0.51180555555555496"/>
  <pageSetup paperSize="9" scale="62" firstPageNumber="0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5ACFC-B889-4021-8C6D-8FE2FFFAC58A}">
  <sheetPr>
    <pageSetUpPr fitToPage="1"/>
  </sheetPr>
  <dimension ref="A1:I137"/>
  <sheetViews>
    <sheetView zoomScale="65" zoomScaleNormal="65" workbookViewId="0">
      <pane ySplit="3" topLeftCell="A18" activePane="bottomLeft" state="frozen"/>
      <selection pane="bottomLeft" activeCell="G53" sqref="G53"/>
    </sheetView>
  </sheetViews>
  <sheetFormatPr baseColWidth="10" defaultColWidth="11.42578125" defaultRowHeight="15" x14ac:dyDescent="0.25"/>
  <cols>
    <col min="1" max="1" width="50.140625" style="21" customWidth="1"/>
    <col min="2" max="2" width="11.5703125" style="21" customWidth="1"/>
    <col min="3" max="3" width="9.42578125" style="14" customWidth="1"/>
    <col min="4" max="4" width="51.140625" customWidth="1"/>
    <col min="5" max="5" width="11.42578125" customWidth="1"/>
    <col min="6" max="6" width="10.42578125" style="13" bestFit="1" customWidth="1"/>
    <col min="7" max="7" width="7.5703125" style="13" bestFit="1" customWidth="1"/>
    <col min="8" max="8" width="19.5703125" customWidth="1"/>
    <col min="9" max="9" width="11" customWidth="1"/>
  </cols>
  <sheetData>
    <row r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2" t="s">
        <v>106</v>
      </c>
      <c r="B2" s="2"/>
      <c r="C2" s="2"/>
      <c r="D2" s="2"/>
      <c r="E2" s="2"/>
      <c r="F2" s="2"/>
      <c r="G2" s="2"/>
      <c r="H2" s="2"/>
      <c r="I2" s="2"/>
    </row>
    <row r="3" spans="1:9" ht="60" x14ac:dyDescent="0.25">
      <c r="A3" s="3" t="s">
        <v>2</v>
      </c>
      <c r="B3" s="3" t="s">
        <v>3</v>
      </c>
      <c r="C3" s="4" t="s">
        <v>4</v>
      </c>
      <c r="D3" s="3" t="s">
        <v>5</v>
      </c>
      <c r="E3" s="3" t="s">
        <v>6</v>
      </c>
      <c r="F3" s="5" t="s">
        <v>7</v>
      </c>
      <c r="G3" s="5" t="s">
        <v>8</v>
      </c>
      <c r="H3" s="6" t="s">
        <v>9</v>
      </c>
      <c r="I3" s="7" t="s">
        <v>10</v>
      </c>
    </row>
    <row r="4" spans="1:9" x14ac:dyDescent="0.25">
      <c r="A4" s="8" t="s">
        <v>11</v>
      </c>
      <c r="B4" s="9" t="s">
        <v>12</v>
      </c>
      <c r="C4" s="14">
        <v>44378</v>
      </c>
      <c r="D4" s="11" t="s">
        <v>107</v>
      </c>
      <c r="E4" s="12" t="s">
        <v>14</v>
      </c>
      <c r="F4" s="13">
        <v>15.64</v>
      </c>
      <c r="G4" s="13">
        <v>1.1000000000000001</v>
      </c>
      <c r="H4" s="15" t="s">
        <v>108</v>
      </c>
    </row>
    <row r="5" spans="1:9" x14ac:dyDescent="0.25">
      <c r="A5" s="8"/>
      <c r="B5" s="44"/>
      <c r="C5" s="14">
        <v>44378</v>
      </c>
      <c r="D5" s="11" t="s">
        <v>109</v>
      </c>
      <c r="E5" s="12" t="s">
        <v>14</v>
      </c>
      <c r="F5" s="13">
        <v>127.6</v>
      </c>
      <c r="G5" s="13">
        <v>8.93</v>
      </c>
      <c r="H5" s="15" t="s">
        <v>110</v>
      </c>
    </row>
    <row r="6" spans="1:9" x14ac:dyDescent="0.25">
      <c r="A6" s="8"/>
      <c r="B6" s="44"/>
      <c r="C6" s="14">
        <v>44378</v>
      </c>
      <c r="D6" s="11" t="s">
        <v>111</v>
      </c>
      <c r="E6" s="12" t="s">
        <v>14</v>
      </c>
      <c r="F6" s="13">
        <v>105</v>
      </c>
      <c r="G6" s="13">
        <v>7.35</v>
      </c>
      <c r="H6" s="15" t="s">
        <v>112</v>
      </c>
    </row>
    <row r="7" spans="1:9" x14ac:dyDescent="0.25">
      <c r="A7" s="8"/>
      <c r="B7" s="44"/>
      <c r="C7" s="14">
        <v>44409</v>
      </c>
      <c r="D7" s="11" t="s">
        <v>113</v>
      </c>
      <c r="E7" s="12" t="s">
        <v>14</v>
      </c>
      <c r="F7" s="13">
        <v>2.88</v>
      </c>
      <c r="G7" s="13">
        <v>0.2</v>
      </c>
      <c r="H7" s="15" t="s">
        <v>114</v>
      </c>
    </row>
    <row r="8" spans="1:9" x14ac:dyDescent="0.25">
      <c r="A8" s="8"/>
      <c r="B8" s="44"/>
      <c r="C8" s="14">
        <v>44409</v>
      </c>
      <c r="D8" s="11" t="s">
        <v>115</v>
      </c>
      <c r="E8" s="12" t="s">
        <v>14</v>
      </c>
      <c r="F8" s="13">
        <v>127.6</v>
      </c>
      <c r="G8" s="13">
        <v>8.93</v>
      </c>
      <c r="H8" s="15" t="s">
        <v>116</v>
      </c>
    </row>
    <row r="9" spans="1:9" x14ac:dyDescent="0.25">
      <c r="A9" s="8"/>
      <c r="B9" s="44"/>
      <c r="C9" s="14">
        <v>44409</v>
      </c>
      <c r="D9" s="11" t="s">
        <v>117</v>
      </c>
      <c r="E9" s="12" t="s">
        <v>14</v>
      </c>
      <c r="F9" s="13">
        <v>105</v>
      </c>
      <c r="G9" s="13">
        <v>7.35</v>
      </c>
      <c r="H9" s="15" t="s">
        <v>118</v>
      </c>
    </row>
    <row r="10" spans="1:9" x14ac:dyDescent="0.25">
      <c r="A10" s="8"/>
      <c r="B10" s="44"/>
      <c r="C10" s="14">
        <v>44440</v>
      </c>
      <c r="D10" s="11" t="s">
        <v>119</v>
      </c>
      <c r="E10" s="12" t="s">
        <v>14</v>
      </c>
      <c r="F10" s="13">
        <v>0.59</v>
      </c>
      <c r="G10" s="13">
        <v>0.04</v>
      </c>
      <c r="H10" s="15" t="s">
        <v>120</v>
      </c>
    </row>
    <row r="11" spans="1:9" x14ac:dyDescent="0.25">
      <c r="A11" s="8"/>
      <c r="B11" s="44"/>
      <c r="C11" s="14">
        <v>44440</v>
      </c>
      <c r="D11" s="11" t="s">
        <v>121</v>
      </c>
      <c r="E11" s="12" t="s">
        <v>14</v>
      </c>
      <c r="F11" s="13">
        <v>127.6</v>
      </c>
      <c r="G11" s="13">
        <v>8.93</v>
      </c>
      <c r="H11" s="15" t="s">
        <v>122</v>
      </c>
    </row>
    <row r="12" spans="1:9" x14ac:dyDescent="0.25">
      <c r="A12" s="8"/>
      <c r="B12" s="44"/>
      <c r="C12" s="14">
        <v>44440</v>
      </c>
      <c r="D12" s="11" t="s">
        <v>123</v>
      </c>
      <c r="E12" s="12" t="s">
        <v>14</v>
      </c>
      <c r="F12" s="13">
        <v>105</v>
      </c>
      <c r="G12" s="13">
        <v>7.35</v>
      </c>
      <c r="H12" s="15" t="s">
        <v>124</v>
      </c>
    </row>
    <row r="13" spans="1:9" x14ac:dyDescent="0.25">
      <c r="B13" s="45"/>
      <c r="F13" s="46">
        <f>SUM(F4:F12)</f>
        <v>716.91</v>
      </c>
      <c r="H13" s="15"/>
      <c r="I13" s="18">
        <f>F13/$F$52</f>
        <v>5.5006191850695836E-2</v>
      </c>
    </row>
    <row r="14" spans="1:9" x14ac:dyDescent="0.25">
      <c r="B14" s="45"/>
      <c r="H14" s="15"/>
    </row>
    <row r="15" spans="1:9" x14ac:dyDescent="0.25">
      <c r="B15" s="45"/>
      <c r="H15" s="15"/>
    </row>
    <row r="16" spans="1:9" x14ac:dyDescent="0.25">
      <c r="B16" s="45"/>
      <c r="H16" s="15"/>
    </row>
    <row r="17" spans="1:9" x14ac:dyDescent="0.25">
      <c r="A17" s="21" t="s">
        <v>28</v>
      </c>
      <c r="B17" s="9" t="s">
        <v>29</v>
      </c>
      <c r="C17" s="14">
        <v>44378</v>
      </c>
      <c r="D17" t="s">
        <v>125</v>
      </c>
      <c r="E17" s="12" t="s">
        <v>14</v>
      </c>
      <c r="F17" s="13">
        <f>24.92-0.75</f>
        <v>24.17</v>
      </c>
      <c r="G17" s="13">
        <v>0.75</v>
      </c>
      <c r="H17" s="15" t="s">
        <v>126</v>
      </c>
    </row>
    <row r="18" spans="1:9" x14ac:dyDescent="0.25">
      <c r="B18" s="45"/>
      <c r="C18" s="14">
        <v>44411</v>
      </c>
      <c r="D18" t="s">
        <v>127</v>
      </c>
      <c r="E18" s="12" t="s">
        <v>14</v>
      </c>
      <c r="F18" s="13">
        <f>39.39-1.18</f>
        <v>38.21</v>
      </c>
      <c r="G18" s="13">
        <v>1.18</v>
      </c>
      <c r="H18" s="15" t="s">
        <v>128</v>
      </c>
    </row>
    <row r="19" spans="1:9" x14ac:dyDescent="0.25">
      <c r="B19" s="45"/>
      <c r="C19" s="14">
        <v>44435</v>
      </c>
      <c r="D19" t="s">
        <v>129</v>
      </c>
      <c r="E19" s="12" t="s">
        <v>14</v>
      </c>
      <c r="F19" s="13">
        <f>39.12-1.17</f>
        <v>37.949999999999996</v>
      </c>
      <c r="G19" s="13">
        <f>1.11+0.06</f>
        <v>1.1700000000000002</v>
      </c>
      <c r="H19" s="15" t="s">
        <v>130</v>
      </c>
    </row>
    <row r="20" spans="1:9" x14ac:dyDescent="0.25">
      <c r="B20" s="45"/>
      <c r="C20" s="14">
        <v>44467</v>
      </c>
      <c r="D20" t="s">
        <v>131</v>
      </c>
      <c r="E20" s="12" t="s">
        <v>14</v>
      </c>
      <c r="F20" s="13">
        <v>36.020000000000003</v>
      </c>
      <c r="G20" s="13">
        <v>1.1100000000000001</v>
      </c>
      <c r="H20" s="15" t="s">
        <v>132</v>
      </c>
    </row>
    <row r="21" spans="1:9" x14ac:dyDescent="0.25">
      <c r="B21" s="45"/>
      <c r="F21" s="46">
        <f>SUM(F17:F20)</f>
        <v>136.35</v>
      </c>
      <c r="H21" s="15"/>
      <c r="I21" s="18">
        <f>F21/$F$52</f>
        <v>1.0461695692405432E-2</v>
      </c>
    </row>
    <row r="22" spans="1:9" x14ac:dyDescent="0.25">
      <c r="B22" s="45"/>
      <c r="H22" s="15"/>
    </row>
    <row r="23" spans="1:9" x14ac:dyDescent="0.25">
      <c r="B23" s="45"/>
      <c r="H23" s="15"/>
    </row>
    <row r="24" spans="1:9" x14ac:dyDescent="0.25">
      <c r="A24" s="21" t="s">
        <v>34</v>
      </c>
      <c r="B24" s="9" t="s">
        <v>35</v>
      </c>
      <c r="C24" s="14">
        <v>44407</v>
      </c>
      <c r="D24" t="s">
        <v>133</v>
      </c>
      <c r="E24" s="12" t="s">
        <v>37</v>
      </c>
      <c r="F24" s="13">
        <v>28.66</v>
      </c>
      <c r="G24" s="13">
        <v>0.38</v>
      </c>
      <c r="H24" s="15" t="s">
        <v>134</v>
      </c>
    </row>
    <row r="25" spans="1:9" x14ac:dyDescent="0.25">
      <c r="B25" s="45"/>
      <c r="C25" s="14">
        <v>44469</v>
      </c>
      <c r="D25" t="s">
        <v>135</v>
      </c>
      <c r="E25" s="12" t="s">
        <v>37</v>
      </c>
      <c r="F25" s="13">
        <v>28.66</v>
      </c>
      <c r="G25" s="13">
        <v>0.38</v>
      </c>
      <c r="H25" s="15" t="s">
        <v>136</v>
      </c>
    </row>
    <row r="26" spans="1:9" x14ac:dyDescent="0.25">
      <c r="B26" s="45"/>
      <c r="F26" s="46">
        <f>SUM(F24:F25)</f>
        <v>57.32</v>
      </c>
      <c r="H26" s="15"/>
      <c r="I26" s="18">
        <f>F26/$F$52</f>
        <v>4.3979787098546337E-3</v>
      </c>
    </row>
    <row r="27" spans="1:9" x14ac:dyDescent="0.25">
      <c r="B27" s="45"/>
      <c r="H27" s="15"/>
    </row>
    <row r="28" spans="1:9" x14ac:dyDescent="0.25">
      <c r="A28" s="21" t="s">
        <v>91</v>
      </c>
      <c r="B28" s="28" t="s">
        <v>92</v>
      </c>
      <c r="C28" s="14">
        <v>44405</v>
      </c>
      <c r="D28" t="s">
        <v>137</v>
      </c>
      <c r="F28" s="13">
        <v>2660</v>
      </c>
      <c r="H28" s="15" t="s">
        <v>138</v>
      </c>
      <c r="I28" s="18">
        <f>F28/$F$52</f>
        <v>0.20409321996185148</v>
      </c>
    </row>
    <row r="29" spans="1:9" x14ac:dyDescent="0.25">
      <c r="B29" s="45"/>
      <c r="H29" s="15"/>
    </row>
    <row r="30" spans="1:9" x14ac:dyDescent="0.25">
      <c r="B30" s="45"/>
      <c r="H30" s="15"/>
    </row>
    <row r="31" spans="1:9" x14ac:dyDescent="0.25">
      <c r="A31" s="21" t="s">
        <v>44</v>
      </c>
      <c r="B31" s="28" t="s">
        <v>45</v>
      </c>
      <c r="C31" s="14">
        <v>44377</v>
      </c>
      <c r="D31" t="s">
        <v>139</v>
      </c>
      <c r="E31" s="28" t="s">
        <v>47</v>
      </c>
      <c r="F31" s="13">
        <v>132.56</v>
      </c>
      <c r="G31" s="13">
        <v>0.5</v>
      </c>
      <c r="H31" s="15" t="s">
        <v>140</v>
      </c>
    </row>
    <row r="32" spans="1:9" x14ac:dyDescent="0.25">
      <c r="B32" s="45"/>
      <c r="C32" s="14">
        <v>44377</v>
      </c>
      <c r="D32" t="s">
        <v>141</v>
      </c>
      <c r="E32" s="28" t="s">
        <v>47</v>
      </c>
      <c r="F32" s="13">
        <v>70.92</v>
      </c>
      <c r="H32" s="15" t="s">
        <v>142</v>
      </c>
    </row>
    <row r="33" spans="1:9" x14ac:dyDescent="0.25">
      <c r="B33" s="45"/>
      <c r="C33" s="14">
        <v>44408</v>
      </c>
      <c r="D33" t="s">
        <v>143</v>
      </c>
      <c r="E33" s="28" t="s">
        <v>47</v>
      </c>
      <c r="F33" s="13">
        <f>126.91-1.47</f>
        <v>125.44</v>
      </c>
      <c r="G33" s="13">
        <v>1.47</v>
      </c>
      <c r="H33" s="15" t="s">
        <v>144</v>
      </c>
    </row>
    <row r="34" spans="1:9" x14ac:dyDescent="0.25">
      <c r="B34" s="45"/>
      <c r="C34" s="14">
        <v>44408</v>
      </c>
      <c r="D34" t="s">
        <v>145</v>
      </c>
      <c r="E34" s="28" t="s">
        <v>47</v>
      </c>
      <c r="F34" s="13">
        <v>79.319999999999993</v>
      </c>
      <c r="H34" s="15" t="s">
        <v>146</v>
      </c>
    </row>
    <row r="35" spans="1:9" x14ac:dyDescent="0.25">
      <c r="A35" s="22"/>
      <c r="B35" s="22"/>
      <c r="C35" s="14">
        <v>44469</v>
      </c>
      <c r="D35" t="s">
        <v>147</v>
      </c>
      <c r="E35" s="28" t="s">
        <v>47</v>
      </c>
      <c r="F35" s="13">
        <v>18.399999999999999</v>
      </c>
      <c r="H35" s="15" t="s">
        <v>148</v>
      </c>
    </row>
    <row r="36" spans="1:9" x14ac:dyDescent="0.25">
      <c r="B36" s="45"/>
      <c r="F36" s="46">
        <f>SUM(F31:F35)</f>
        <v>426.64</v>
      </c>
      <c r="H36" s="15"/>
      <c r="I36" s="18">
        <f>F36/$F$52</f>
        <v>3.2734711039294852E-2</v>
      </c>
    </row>
    <row r="37" spans="1:9" x14ac:dyDescent="0.25">
      <c r="B37" s="45"/>
      <c r="H37" s="15"/>
    </row>
    <row r="38" spans="1:9" x14ac:dyDescent="0.25">
      <c r="A38" s="21" t="s">
        <v>149</v>
      </c>
      <c r="B38" s="9" t="s">
        <v>150</v>
      </c>
      <c r="C38" s="14">
        <v>44390</v>
      </c>
      <c r="D38" t="s">
        <v>151</v>
      </c>
      <c r="E38" s="9" t="s">
        <v>104</v>
      </c>
      <c r="F38" s="13">
        <v>136</v>
      </c>
      <c r="G38" s="13">
        <v>9.52</v>
      </c>
      <c r="H38" s="15" t="s">
        <v>152</v>
      </c>
      <c r="I38" s="18">
        <f>F38/$F$52</f>
        <v>1.0434841321357819E-2</v>
      </c>
    </row>
    <row r="39" spans="1:9" x14ac:dyDescent="0.25">
      <c r="B39" s="45"/>
      <c r="H39" s="15"/>
    </row>
    <row r="40" spans="1:9" x14ac:dyDescent="0.25">
      <c r="A40" s="21" t="s">
        <v>153</v>
      </c>
      <c r="B40" s="9" t="s">
        <v>154</v>
      </c>
      <c r="C40" s="14">
        <v>44399</v>
      </c>
      <c r="D40" t="s">
        <v>155</v>
      </c>
      <c r="E40" s="28" t="s">
        <v>156</v>
      </c>
      <c r="F40" s="13">
        <f>344.48+53.42</f>
        <v>397.90000000000003</v>
      </c>
      <c r="G40" s="13">
        <v>24.11</v>
      </c>
      <c r="H40" s="15" t="s">
        <v>157</v>
      </c>
      <c r="I40" s="18">
        <f>F40/$F$52</f>
        <v>3.05295835424138E-2</v>
      </c>
    </row>
    <row r="41" spans="1:9" x14ac:dyDescent="0.25">
      <c r="B41" s="45"/>
      <c r="H41" s="15"/>
    </row>
    <row r="42" spans="1:9" x14ac:dyDescent="0.25">
      <c r="A42" s="21" t="s">
        <v>158</v>
      </c>
      <c r="B42" s="9" t="s">
        <v>159</v>
      </c>
      <c r="C42" s="14">
        <v>44404</v>
      </c>
      <c r="D42" t="s">
        <v>160</v>
      </c>
      <c r="E42" s="28" t="s">
        <v>156</v>
      </c>
      <c r="F42" s="13">
        <v>764.64</v>
      </c>
      <c r="H42" s="15"/>
      <c r="I42" s="18">
        <f>F42/$F$52</f>
        <v>5.8668360793845908E-2</v>
      </c>
    </row>
    <row r="43" spans="1:9" x14ac:dyDescent="0.25">
      <c r="B43" s="45"/>
      <c r="H43" s="15"/>
      <c r="I43" s="18"/>
    </row>
    <row r="44" spans="1:9" x14ac:dyDescent="0.25">
      <c r="A44" s="21" t="s">
        <v>161</v>
      </c>
      <c r="B44" s="9" t="s">
        <v>162</v>
      </c>
      <c r="C44" s="14">
        <v>44409</v>
      </c>
      <c r="D44" t="s">
        <v>163</v>
      </c>
      <c r="E44" s="28" t="s">
        <v>156</v>
      </c>
      <c r="F44" s="13">
        <v>1975</v>
      </c>
      <c r="G44" s="13">
        <v>138.25</v>
      </c>
      <c r="H44" s="15" t="s">
        <v>90</v>
      </c>
      <c r="I44" s="18">
        <f>F44/$F$52</f>
        <v>0.15153537948295362</v>
      </c>
    </row>
    <row r="45" spans="1:9" x14ac:dyDescent="0.25">
      <c r="B45" s="45"/>
      <c r="H45" s="15"/>
    </row>
    <row r="46" spans="1:9" x14ac:dyDescent="0.25">
      <c r="A46" s="21" t="s">
        <v>164</v>
      </c>
      <c r="B46" s="9" t="s">
        <v>165</v>
      </c>
      <c r="C46" s="14">
        <v>44408</v>
      </c>
      <c r="D46" t="s">
        <v>166</v>
      </c>
      <c r="F46" s="13">
        <v>2500</v>
      </c>
      <c r="G46" s="13">
        <v>175</v>
      </c>
      <c r="H46" s="15" t="s">
        <v>167</v>
      </c>
      <c r="I46" s="18">
        <f>F46/$F$52</f>
        <v>0.1918169360543717</v>
      </c>
    </row>
    <row r="47" spans="1:9" x14ac:dyDescent="0.25">
      <c r="B47" s="45"/>
      <c r="H47" s="15"/>
    </row>
    <row r="48" spans="1:9" x14ac:dyDescent="0.25">
      <c r="A48" s="21" t="s">
        <v>168</v>
      </c>
      <c r="B48" s="9" t="s">
        <v>169</v>
      </c>
      <c r="C48" s="14">
        <v>44412</v>
      </c>
      <c r="D48" t="s">
        <v>170</v>
      </c>
      <c r="F48" s="13">
        <v>325</v>
      </c>
      <c r="G48" s="13">
        <v>22.75</v>
      </c>
      <c r="H48" s="15" t="s">
        <v>171</v>
      </c>
      <c r="I48" s="18">
        <f>F48/$F$52</f>
        <v>2.493620168706832E-2</v>
      </c>
    </row>
    <row r="49" spans="1:9" x14ac:dyDescent="0.25">
      <c r="B49" s="45"/>
      <c r="H49" s="15"/>
    </row>
    <row r="50" spans="1:9" x14ac:dyDescent="0.25">
      <c r="A50" s="21" t="s">
        <v>172</v>
      </c>
      <c r="B50" s="9" t="s">
        <v>173</v>
      </c>
      <c r="C50" s="14">
        <v>44454</v>
      </c>
      <c r="D50" t="s">
        <v>174</v>
      </c>
      <c r="F50" s="13">
        <v>2937.5</v>
      </c>
      <c r="H50" s="15" t="s">
        <v>175</v>
      </c>
      <c r="I50" s="18">
        <f>F50/$F$52</f>
        <v>0.22538489986388674</v>
      </c>
    </row>
    <row r="51" spans="1:9" x14ac:dyDescent="0.25">
      <c r="B51" s="45"/>
      <c r="H51" s="15"/>
    </row>
    <row r="52" spans="1:9" x14ac:dyDescent="0.25">
      <c r="F52" s="47">
        <f>F50+F48+F46+F44+F42+F40+F38+F35+F34+F32+F31+F28+F25+F24+F19+F20+F33+F18+F17+F4+F5+F6+F7+F8+F9+F10+F11+F12</f>
        <v>13033.259999999998</v>
      </c>
      <c r="G52" s="48">
        <f>G50+G48+G46+G44+G42+G40+G38+G35+G34+G33+G31+G28+G25+G24+G19+G18+G17+G4+G5+G6+G7+G20+G8+G9+G10+G11+G12</f>
        <v>426.75000000000017</v>
      </c>
      <c r="H52" s="15"/>
    </row>
    <row r="53" spans="1:9" x14ac:dyDescent="0.25">
      <c r="A53" s="49"/>
      <c r="B53" s="49"/>
      <c r="C53" s="49"/>
      <c r="D53" s="49"/>
      <c r="E53" s="49"/>
      <c r="F53" s="49"/>
      <c r="G53" s="49"/>
      <c r="H53" s="49"/>
    </row>
    <row r="54" spans="1:9" x14ac:dyDescent="0.25">
      <c r="H54" s="15"/>
    </row>
    <row r="55" spans="1:9" x14ac:dyDescent="0.25">
      <c r="H55" s="15"/>
    </row>
    <row r="56" spans="1:9" x14ac:dyDescent="0.25">
      <c r="H56" s="15"/>
    </row>
    <row r="57" spans="1:9" x14ac:dyDescent="0.25">
      <c r="H57" s="15"/>
    </row>
    <row r="58" spans="1:9" x14ac:dyDescent="0.25">
      <c r="H58" s="15"/>
    </row>
    <row r="59" spans="1:9" x14ac:dyDescent="0.25">
      <c r="H59" s="15"/>
    </row>
    <row r="60" spans="1:9" x14ac:dyDescent="0.25">
      <c r="H60" s="15"/>
    </row>
    <row r="61" spans="1:9" x14ac:dyDescent="0.25">
      <c r="H61" s="15"/>
    </row>
    <row r="62" spans="1:9" x14ac:dyDescent="0.25">
      <c r="H62" s="15"/>
    </row>
    <row r="63" spans="1:9" x14ac:dyDescent="0.25">
      <c r="H63" s="15"/>
    </row>
    <row r="64" spans="1:9" x14ac:dyDescent="0.25">
      <c r="H64" s="15"/>
    </row>
    <row r="65" spans="1:8" x14ac:dyDescent="0.25">
      <c r="H65" s="15"/>
    </row>
    <row r="66" spans="1:8" x14ac:dyDescent="0.25">
      <c r="H66" s="15"/>
    </row>
    <row r="67" spans="1:8" x14ac:dyDescent="0.25">
      <c r="H67" s="15"/>
    </row>
    <row r="68" spans="1:8" x14ac:dyDescent="0.25">
      <c r="H68" s="15"/>
    </row>
    <row r="69" spans="1:8" x14ac:dyDescent="0.25">
      <c r="H69" s="15"/>
    </row>
    <row r="70" spans="1:8" x14ac:dyDescent="0.25">
      <c r="H70" s="15"/>
    </row>
    <row r="71" spans="1:8" x14ac:dyDescent="0.25">
      <c r="A71" s="50"/>
      <c r="B71" s="50"/>
      <c r="C71" s="50"/>
      <c r="D71" s="50"/>
      <c r="E71" s="50"/>
      <c r="F71" s="50"/>
      <c r="G71" s="50"/>
      <c r="H71" s="50"/>
    </row>
    <row r="72" spans="1:8" x14ac:dyDescent="0.25">
      <c r="H72" s="15"/>
    </row>
    <row r="73" spans="1:8" ht="51" customHeight="1" x14ac:dyDescent="0.25">
      <c r="A73" s="22"/>
      <c r="B73" s="22"/>
      <c r="C73" s="23"/>
      <c r="D73" s="22"/>
      <c r="E73" s="22"/>
      <c r="F73" s="40"/>
      <c r="G73" s="40"/>
      <c r="H73" s="26"/>
    </row>
    <row r="74" spans="1:8" x14ac:dyDescent="0.25">
      <c r="H74" s="15"/>
    </row>
    <row r="75" spans="1:8" x14ac:dyDescent="0.25">
      <c r="H75" s="15"/>
    </row>
    <row r="76" spans="1:8" ht="51" customHeight="1" x14ac:dyDescent="0.25">
      <c r="A76" s="22"/>
      <c r="B76" s="22"/>
      <c r="C76" s="33"/>
      <c r="D76" s="28"/>
      <c r="E76" s="28"/>
      <c r="F76" s="51"/>
      <c r="G76" s="51"/>
      <c r="H76" s="35"/>
    </row>
    <row r="77" spans="1:8" x14ac:dyDescent="0.25">
      <c r="A77" s="22"/>
      <c r="B77" s="22"/>
      <c r="C77" s="23"/>
      <c r="D77" s="22"/>
      <c r="E77" s="22"/>
      <c r="F77" s="40"/>
      <c r="G77" s="40"/>
      <c r="H77" s="26"/>
    </row>
    <row r="78" spans="1:8" x14ac:dyDescent="0.25">
      <c r="C78" s="33"/>
      <c r="D78" s="39"/>
      <c r="E78" s="39"/>
      <c r="F78" s="52"/>
      <c r="G78" s="52"/>
      <c r="H78" s="35"/>
    </row>
    <row r="79" spans="1:8" x14ac:dyDescent="0.25">
      <c r="F79" s="16"/>
      <c r="G79" s="16"/>
      <c r="H79" s="9"/>
    </row>
    <row r="80" spans="1:8" x14ac:dyDescent="0.25">
      <c r="F80" s="16"/>
      <c r="G80" s="16"/>
    </row>
    <row r="81" spans="3:8" x14ac:dyDescent="0.25">
      <c r="C81" s="53"/>
      <c r="F81" s="16"/>
      <c r="G81" s="16"/>
    </row>
    <row r="82" spans="3:8" x14ac:dyDescent="0.25">
      <c r="C82" s="53"/>
      <c r="F82" s="16"/>
      <c r="G82" s="16"/>
    </row>
    <row r="83" spans="3:8" x14ac:dyDescent="0.25">
      <c r="C83" s="53"/>
      <c r="F83" s="16"/>
      <c r="G83" s="16"/>
    </row>
    <row r="84" spans="3:8" x14ac:dyDescent="0.25">
      <c r="C84" s="53"/>
      <c r="F84" s="16"/>
      <c r="G84" s="16"/>
      <c r="H84" s="9"/>
    </row>
    <row r="85" spans="3:8" x14ac:dyDescent="0.25">
      <c r="C85" s="53"/>
      <c r="F85" s="16"/>
      <c r="G85" s="16"/>
      <c r="H85" s="9"/>
    </row>
    <row r="86" spans="3:8" x14ac:dyDescent="0.25">
      <c r="C86" s="54"/>
      <c r="F86" s="16"/>
      <c r="G86" s="16"/>
      <c r="H86" s="9"/>
    </row>
    <row r="87" spans="3:8" x14ac:dyDescent="0.25">
      <c r="C87" s="54"/>
      <c r="F87" s="16"/>
      <c r="G87" s="16"/>
      <c r="H87" s="9"/>
    </row>
    <row r="88" spans="3:8" x14ac:dyDescent="0.25">
      <c r="C88" s="54"/>
      <c r="F88" s="16"/>
      <c r="G88" s="16"/>
      <c r="H88" s="15"/>
    </row>
    <row r="89" spans="3:8" x14ac:dyDescent="0.25">
      <c r="C89" s="54"/>
      <c r="F89" s="16"/>
      <c r="G89" s="16"/>
      <c r="H89" s="15"/>
    </row>
    <row r="90" spans="3:8" x14ac:dyDescent="0.25">
      <c r="C90" s="54"/>
      <c r="F90" s="16"/>
      <c r="G90" s="16"/>
      <c r="H90" s="15"/>
    </row>
    <row r="91" spans="3:8" x14ac:dyDescent="0.25">
      <c r="C91" s="54"/>
      <c r="F91" s="16"/>
      <c r="G91" s="16"/>
      <c r="H91" s="15"/>
    </row>
    <row r="92" spans="3:8" x14ac:dyDescent="0.25">
      <c r="C92" s="54"/>
      <c r="F92" s="16"/>
      <c r="G92" s="16"/>
      <c r="H92" s="15"/>
    </row>
    <row r="93" spans="3:8" x14ac:dyDescent="0.25">
      <c r="C93" s="54"/>
      <c r="F93" s="16"/>
      <c r="G93" s="16"/>
      <c r="H93" s="15"/>
    </row>
    <row r="94" spans="3:8" x14ac:dyDescent="0.25">
      <c r="C94" s="54"/>
      <c r="F94" s="16"/>
      <c r="G94" s="16"/>
    </row>
    <row r="95" spans="3:8" x14ac:dyDescent="0.25">
      <c r="C95" s="54"/>
      <c r="F95" s="16"/>
      <c r="G95" s="16"/>
    </row>
    <row r="96" spans="3:8" x14ac:dyDescent="0.25">
      <c r="C96" s="54"/>
      <c r="F96" s="16"/>
      <c r="G96" s="16"/>
    </row>
    <row r="97" spans="3:7" x14ac:dyDescent="0.25">
      <c r="C97" s="54"/>
      <c r="F97" s="16"/>
      <c r="G97" s="16"/>
    </row>
    <row r="98" spans="3:7" x14ac:dyDescent="0.25">
      <c r="C98" s="54"/>
      <c r="F98" s="16"/>
      <c r="G98" s="16"/>
    </row>
    <row r="99" spans="3:7" x14ac:dyDescent="0.25">
      <c r="C99" s="54"/>
      <c r="F99" s="16"/>
      <c r="G99" s="16"/>
    </row>
    <row r="100" spans="3:7" x14ac:dyDescent="0.25">
      <c r="C100" s="54"/>
      <c r="F100" s="16"/>
      <c r="G100" s="16"/>
    </row>
    <row r="101" spans="3:7" x14ac:dyDescent="0.25">
      <c r="C101" s="54"/>
      <c r="F101" s="16"/>
      <c r="G101" s="16"/>
    </row>
    <row r="102" spans="3:7" x14ac:dyDescent="0.25">
      <c r="C102" s="54"/>
      <c r="D102" s="11"/>
      <c r="E102" s="11"/>
      <c r="F102" s="16"/>
      <c r="G102" s="16"/>
    </row>
    <row r="103" spans="3:7" x14ac:dyDescent="0.25">
      <c r="C103" s="54"/>
      <c r="F103" s="16"/>
      <c r="G103" s="16"/>
    </row>
    <row r="104" spans="3:7" x14ac:dyDescent="0.25">
      <c r="C104" s="54"/>
      <c r="F104" s="16"/>
      <c r="G104" s="16"/>
    </row>
    <row r="105" spans="3:7" x14ac:dyDescent="0.25">
      <c r="C105" s="54"/>
      <c r="F105" s="16"/>
      <c r="G105" s="16"/>
    </row>
    <row r="106" spans="3:7" x14ac:dyDescent="0.25">
      <c r="C106" s="54"/>
      <c r="F106" s="16"/>
      <c r="G106" s="16"/>
    </row>
    <row r="107" spans="3:7" x14ac:dyDescent="0.25">
      <c r="C107" s="54"/>
      <c r="F107" s="16"/>
      <c r="G107" s="16"/>
    </row>
    <row r="108" spans="3:7" x14ac:dyDescent="0.25">
      <c r="C108" s="54"/>
      <c r="F108" s="16"/>
      <c r="G108" s="16"/>
    </row>
    <row r="109" spans="3:7" x14ac:dyDescent="0.25">
      <c r="C109" s="54"/>
      <c r="F109" s="16"/>
      <c r="G109" s="16"/>
    </row>
    <row r="110" spans="3:7" x14ac:dyDescent="0.25">
      <c r="C110" s="54"/>
      <c r="F110" s="16"/>
      <c r="G110" s="16"/>
    </row>
    <row r="111" spans="3:7" x14ac:dyDescent="0.25">
      <c r="C111" s="54"/>
      <c r="F111" s="16"/>
      <c r="G111" s="16"/>
    </row>
    <row r="112" spans="3:7" x14ac:dyDescent="0.25">
      <c r="C112"/>
      <c r="F112" s="16"/>
      <c r="G112" s="16"/>
    </row>
    <row r="113" spans="1:7" x14ac:dyDescent="0.25">
      <c r="A113" s="8"/>
      <c r="B113" s="8"/>
      <c r="C113" s="54"/>
      <c r="F113" s="16"/>
      <c r="G113" s="16"/>
    </row>
    <row r="114" spans="1:7" x14ac:dyDescent="0.25">
      <c r="C114" s="54"/>
      <c r="F114" s="16"/>
      <c r="G114" s="16"/>
    </row>
    <row r="115" spans="1:7" x14ac:dyDescent="0.25">
      <c r="C115" s="54"/>
      <c r="F115" s="16"/>
      <c r="G115" s="16"/>
    </row>
    <row r="116" spans="1:7" x14ac:dyDescent="0.25">
      <c r="C116" s="54"/>
      <c r="F116" s="16"/>
      <c r="G116" s="16"/>
    </row>
    <row r="117" spans="1:7" x14ac:dyDescent="0.25">
      <c r="C117" s="54"/>
      <c r="F117" s="16"/>
      <c r="G117" s="16"/>
    </row>
    <row r="118" spans="1:7" x14ac:dyDescent="0.25">
      <c r="C118" s="54"/>
      <c r="F118" s="16"/>
      <c r="G118" s="16"/>
    </row>
    <row r="119" spans="1:7" x14ac:dyDescent="0.25">
      <c r="C119" s="54"/>
      <c r="F119" s="16"/>
      <c r="G119" s="16"/>
    </row>
    <row r="120" spans="1:7" x14ac:dyDescent="0.25">
      <c r="C120" s="54"/>
      <c r="F120" s="16"/>
      <c r="G120" s="16"/>
    </row>
    <row r="121" spans="1:7" x14ac:dyDescent="0.25">
      <c r="C121" s="54"/>
      <c r="F121" s="16"/>
      <c r="G121" s="16"/>
    </row>
    <row r="122" spans="1:7" x14ac:dyDescent="0.25">
      <c r="C122" s="54"/>
      <c r="F122" s="16"/>
      <c r="G122" s="16"/>
    </row>
    <row r="123" spans="1:7" x14ac:dyDescent="0.25">
      <c r="C123"/>
      <c r="F123" s="16"/>
      <c r="G123" s="16"/>
    </row>
    <row r="124" spans="1:7" x14ac:dyDescent="0.25">
      <c r="C124" s="54"/>
      <c r="F124" s="16"/>
      <c r="G124" s="16"/>
    </row>
    <row r="125" spans="1:7" x14ac:dyDescent="0.25">
      <c r="C125" s="54"/>
      <c r="F125" s="16"/>
      <c r="G125" s="16"/>
    </row>
    <row r="126" spans="1:7" x14ac:dyDescent="0.25">
      <c r="C126" s="54"/>
      <c r="F126" s="16"/>
      <c r="G126" s="16"/>
    </row>
    <row r="127" spans="1:7" x14ac:dyDescent="0.25">
      <c r="C127" s="54"/>
      <c r="F127" s="16"/>
      <c r="G127" s="16"/>
    </row>
    <row r="128" spans="1:7" x14ac:dyDescent="0.25">
      <c r="C128" s="54"/>
      <c r="F128" s="16"/>
      <c r="G128" s="16"/>
    </row>
    <row r="129" spans="3:7" x14ac:dyDescent="0.25">
      <c r="C129" s="54"/>
      <c r="F129" s="16"/>
      <c r="G129" s="16"/>
    </row>
    <row r="130" spans="3:7" x14ac:dyDescent="0.25">
      <c r="C130" s="54"/>
      <c r="F130" s="16"/>
      <c r="G130" s="16"/>
    </row>
    <row r="131" spans="3:7" x14ac:dyDescent="0.25">
      <c r="C131" s="54"/>
      <c r="F131" s="16"/>
      <c r="G131" s="16"/>
    </row>
    <row r="132" spans="3:7" x14ac:dyDescent="0.25">
      <c r="C132" s="54"/>
      <c r="F132" s="16"/>
      <c r="G132" s="16"/>
    </row>
    <row r="133" spans="3:7" x14ac:dyDescent="0.25">
      <c r="C133" s="54"/>
      <c r="F133" s="16"/>
      <c r="G133" s="16"/>
    </row>
    <row r="134" spans="3:7" x14ac:dyDescent="0.25">
      <c r="C134" s="54"/>
      <c r="F134" s="16"/>
      <c r="G134" s="16"/>
    </row>
    <row r="135" spans="3:7" x14ac:dyDescent="0.25">
      <c r="C135" s="54"/>
      <c r="F135" s="16"/>
      <c r="G135" s="16"/>
    </row>
    <row r="136" spans="3:7" x14ac:dyDescent="0.25">
      <c r="C136" s="54"/>
      <c r="F136" s="16"/>
      <c r="G136" s="16"/>
    </row>
    <row r="137" spans="3:7" x14ac:dyDescent="0.25">
      <c r="C137" s="54"/>
      <c r="F137" s="16"/>
      <c r="G137" s="16"/>
    </row>
  </sheetData>
  <mergeCells count="2">
    <mergeCell ref="A1:I1"/>
    <mergeCell ref="A2:I2"/>
  </mergeCells>
  <pageMargins left="0.7" right="0.7" top="0.75" bottom="0.75" header="0.51180555555555496" footer="0.51180555555555496"/>
  <pageSetup paperSize="9" scale="70" firstPageNumber="0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1EFE6-2181-4A4C-BCB4-42AD86A88015}">
  <sheetPr>
    <tabColor theme="2"/>
    <pageSetUpPr fitToPage="1"/>
  </sheetPr>
  <dimension ref="A1:I190"/>
  <sheetViews>
    <sheetView zoomScale="65" zoomScaleNormal="65" workbookViewId="0">
      <pane ySplit="3" topLeftCell="A43" activePane="bottomLeft" state="frozen"/>
      <selection activeCell="D137" sqref="D137:D138"/>
      <selection pane="bottomLeft" activeCell="O57" sqref="O57"/>
    </sheetView>
  </sheetViews>
  <sheetFormatPr baseColWidth="10" defaultColWidth="11.42578125" defaultRowHeight="15" x14ac:dyDescent="0.25"/>
  <cols>
    <col min="1" max="1" width="50.140625" style="21" customWidth="1"/>
    <col min="2" max="2" width="11.5703125" style="21" customWidth="1"/>
    <col min="3" max="3" width="9.42578125" style="14" customWidth="1"/>
    <col min="4" max="4" width="51.140625" customWidth="1"/>
    <col min="5" max="5" width="11.42578125" style="9" customWidth="1"/>
    <col min="6" max="6" width="10.42578125" style="13" bestFit="1" customWidth="1"/>
    <col min="7" max="7" width="9.42578125" style="13" bestFit="1" customWidth="1"/>
    <col min="8" max="8" width="21" customWidth="1"/>
    <col min="9" max="9" width="11" customWidth="1"/>
  </cols>
  <sheetData>
    <row r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2" t="s">
        <v>327</v>
      </c>
      <c r="B2" s="2"/>
      <c r="C2" s="2"/>
      <c r="D2" s="2"/>
      <c r="E2" s="2"/>
      <c r="F2" s="2"/>
      <c r="G2" s="2"/>
      <c r="H2" s="2"/>
      <c r="I2" s="2"/>
    </row>
    <row r="3" spans="1:9" ht="60" x14ac:dyDescent="0.25">
      <c r="A3" s="3" t="s">
        <v>2</v>
      </c>
      <c r="B3" s="3" t="s">
        <v>3</v>
      </c>
      <c r="C3" s="4" t="s">
        <v>4</v>
      </c>
      <c r="D3" s="3" t="s">
        <v>5</v>
      </c>
      <c r="E3" s="3" t="s">
        <v>6</v>
      </c>
      <c r="F3" s="5" t="s">
        <v>7</v>
      </c>
      <c r="G3" s="5" t="s">
        <v>8</v>
      </c>
      <c r="H3" s="6" t="s">
        <v>9</v>
      </c>
      <c r="I3" s="7" t="s">
        <v>10</v>
      </c>
    </row>
    <row r="4" spans="1:9" x14ac:dyDescent="0.25">
      <c r="A4" s="8" t="s">
        <v>11</v>
      </c>
      <c r="B4" s="9" t="s">
        <v>12</v>
      </c>
      <c r="C4" s="14">
        <v>44470</v>
      </c>
      <c r="D4" s="11" t="s">
        <v>176</v>
      </c>
      <c r="E4" s="12" t="s">
        <v>14</v>
      </c>
      <c r="F4" s="13">
        <v>1.34</v>
      </c>
      <c r="G4" s="13">
        <v>0.09</v>
      </c>
      <c r="H4" s="15" t="s">
        <v>177</v>
      </c>
    </row>
    <row r="5" spans="1:9" x14ac:dyDescent="0.25">
      <c r="A5" s="8"/>
      <c r="B5" s="44"/>
      <c r="C5" s="14">
        <v>44470</v>
      </c>
      <c r="D5" s="11" t="s">
        <v>178</v>
      </c>
      <c r="E5" s="12" t="s">
        <v>14</v>
      </c>
      <c r="F5" s="13">
        <v>114.35</v>
      </c>
      <c r="G5" s="13">
        <v>8</v>
      </c>
      <c r="H5" s="15" t="s">
        <v>179</v>
      </c>
    </row>
    <row r="6" spans="1:9" x14ac:dyDescent="0.25">
      <c r="A6" s="8"/>
      <c r="B6" s="44"/>
      <c r="C6" s="14">
        <v>44470</v>
      </c>
      <c r="D6" s="11" t="s">
        <v>180</v>
      </c>
      <c r="E6" s="12" t="s">
        <v>14</v>
      </c>
      <c r="F6" s="13">
        <v>106</v>
      </c>
      <c r="G6" s="13">
        <v>7.42</v>
      </c>
      <c r="H6" s="15" t="s">
        <v>181</v>
      </c>
    </row>
    <row r="7" spans="1:9" x14ac:dyDescent="0.25">
      <c r="A7" s="8"/>
      <c r="B7" s="44"/>
      <c r="C7" s="14">
        <v>44501</v>
      </c>
      <c r="D7" s="11" t="s">
        <v>182</v>
      </c>
      <c r="E7" s="12" t="s">
        <v>14</v>
      </c>
      <c r="F7" s="13">
        <v>2.7</v>
      </c>
      <c r="G7" s="13">
        <v>0.19</v>
      </c>
      <c r="H7" s="15" t="s">
        <v>183</v>
      </c>
    </row>
    <row r="8" spans="1:9" x14ac:dyDescent="0.25">
      <c r="A8" s="8"/>
      <c r="B8" s="44"/>
      <c r="C8" s="14">
        <v>44501</v>
      </c>
      <c r="D8" s="11" t="s">
        <v>184</v>
      </c>
      <c r="E8" s="12" t="s">
        <v>14</v>
      </c>
      <c r="F8" s="13">
        <v>120.8</v>
      </c>
      <c r="G8" s="13">
        <v>8.4600000000000009</v>
      </c>
      <c r="H8" s="15" t="s">
        <v>185</v>
      </c>
    </row>
    <row r="9" spans="1:9" x14ac:dyDescent="0.25">
      <c r="A9" s="8"/>
      <c r="B9" s="44"/>
      <c r="C9" s="14">
        <v>44501</v>
      </c>
      <c r="D9" s="11" t="s">
        <v>186</v>
      </c>
      <c r="E9" s="12" t="s">
        <v>14</v>
      </c>
      <c r="F9" s="13">
        <v>106</v>
      </c>
      <c r="G9" s="13">
        <v>7.42</v>
      </c>
      <c r="H9" s="15" t="s">
        <v>187</v>
      </c>
    </row>
    <row r="10" spans="1:9" x14ac:dyDescent="0.25">
      <c r="A10" s="8"/>
      <c r="B10" s="44"/>
      <c r="C10" s="14">
        <v>44531</v>
      </c>
      <c r="D10" s="11" t="s">
        <v>188</v>
      </c>
      <c r="E10" s="12" t="s">
        <v>14</v>
      </c>
      <c r="F10" s="13">
        <v>2.16</v>
      </c>
      <c r="G10" s="13">
        <v>0.15</v>
      </c>
      <c r="H10" s="15" t="s">
        <v>189</v>
      </c>
    </row>
    <row r="11" spans="1:9" x14ac:dyDescent="0.25">
      <c r="A11" s="8"/>
      <c r="B11" s="44"/>
      <c r="C11" s="14">
        <v>44531</v>
      </c>
      <c r="D11" s="11" t="s">
        <v>190</v>
      </c>
      <c r="E11" s="12" t="s">
        <v>14</v>
      </c>
      <c r="F11" s="13">
        <v>120.8</v>
      </c>
      <c r="G11" s="13">
        <v>8.4600000000000009</v>
      </c>
      <c r="H11" s="15" t="s">
        <v>191</v>
      </c>
    </row>
    <row r="12" spans="1:9" x14ac:dyDescent="0.25">
      <c r="A12" s="8"/>
      <c r="B12" s="44"/>
      <c r="C12" s="14">
        <v>44531</v>
      </c>
      <c r="D12" s="11" t="s">
        <v>192</v>
      </c>
      <c r="E12" s="12" t="s">
        <v>14</v>
      </c>
      <c r="F12" s="13">
        <v>106</v>
      </c>
      <c r="G12" s="13">
        <v>7.42</v>
      </c>
      <c r="H12" s="15" t="s">
        <v>193</v>
      </c>
    </row>
    <row r="13" spans="1:9" x14ac:dyDescent="0.25">
      <c r="B13" s="45"/>
      <c r="F13" s="46">
        <f>SUM(F4:F12)</f>
        <v>680.15</v>
      </c>
      <c r="H13" s="15"/>
      <c r="I13" s="18">
        <f>F13/$F$105</f>
        <v>1.4075121810903124E-2</v>
      </c>
    </row>
    <row r="14" spans="1:9" x14ac:dyDescent="0.25">
      <c r="B14" s="45"/>
      <c r="H14" s="15"/>
    </row>
    <row r="15" spans="1:9" x14ac:dyDescent="0.25">
      <c r="A15" s="21" t="s">
        <v>28</v>
      </c>
      <c r="B15" s="9" t="s">
        <v>29</v>
      </c>
      <c r="C15" s="14">
        <v>44498</v>
      </c>
      <c r="D15" t="s">
        <v>194</v>
      </c>
      <c r="E15" s="12" t="s">
        <v>14</v>
      </c>
      <c r="F15" s="13">
        <v>45.04</v>
      </c>
      <c r="G15" s="13">
        <v>1.39</v>
      </c>
      <c r="H15" s="15" t="s">
        <v>195</v>
      </c>
    </row>
    <row r="16" spans="1:9" x14ac:dyDescent="0.25">
      <c r="B16" s="45"/>
      <c r="C16" s="14">
        <v>44529</v>
      </c>
      <c r="D16" t="s">
        <v>196</v>
      </c>
      <c r="E16" s="12" t="s">
        <v>14</v>
      </c>
      <c r="F16" s="13">
        <v>37.31</v>
      </c>
      <c r="G16" s="13">
        <v>1.1499999999999999</v>
      </c>
      <c r="H16" s="15" t="s">
        <v>197</v>
      </c>
    </row>
    <row r="17" spans="1:9" x14ac:dyDescent="0.25">
      <c r="B17" s="45"/>
      <c r="C17" s="14">
        <v>44559</v>
      </c>
      <c r="D17" t="s">
        <v>198</v>
      </c>
      <c r="E17" s="12" t="s">
        <v>14</v>
      </c>
      <c r="F17" s="13">
        <v>52.55</v>
      </c>
      <c r="G17" s="13">
        <v>1.61</v>
      </c>
      <c r="H17" s="15" t="s">
        <v>199</v>
      </c>
    </row>
    <row r="18" spans="1:9" x14ac:dyDescent="0.25">
      <c r="B18" s="45"/>
      <c r="F18" s="46">
        <f>SUM(F15:F17)</f>
        <v>134.89999999999998</v>
      </c>
      <c r="H18" s="15"/>
      <c r="I18" s="18">
        <f>F18/$F$105</f>
        <v>2.7916399798439038E-3</v>
      </c>
    </row>
    <row r="19" spans="1:9" x14ac:dyDescent="0.25">
      <c r="B19" s="45"/>
      <c r="H19" s="15"/>
    </row>
    <row r="20" spans="1:9" x14ac:dyDescent="0.25">
      <c r="B20" s="45"/>
      <c r="H20" s="15"/>
    </row>
    <row r="21" spans="1:9" x14ac:dyDescent="0.25">
      <c r="A21" s="21" t="s">
        <v>34</v>
      </c>
      <c r="B21" s="9" t="s">
        <v>35</v>
      </c>
      <c r="C21" s="14">
        <v>44530</v>
      </c>
      <c r="D21" t="s">
        <v>200</v>
      </c>
      <c r="E21" s="12" t="s">
        <v>37</v>
      </c>
      <c r="F21" s="13">
        <v>23.57</v>
      </c>
      <c r="G21" s="13">
        <v>0.27</v>
      </c>
      <c r="H21" s="15" t="s">
        <v>201</v>
      </c>
    </row>
    <row r="22" spans="1:9" x14ac:dyDescent="0.25">
      <c r="B22" s="45"/>
      <c r="E22" s="12"/>
      <c r="H22" s="15"/>
    </row>
    <row r="23" spans="1:9" x14ac:dyDescent="0.25">
      <c r="B23" s="45"/>
      <c r="F23" s="46">
        <f>SUM(F21:F22)</f>
        <v>23.57</v>
      </c>
      <c r="H23" s="15"/>
      <c r="I23" s="18">
        <f>F23/$F$105</f>
        <v>4.8776096608540271E-4</v>
      </c>
    </row>
    <row r="24" spans="1:9" x14ac:dyDescent="0.25">
      <c r="B24" s="45"/>
      <c r="H24" s="15"/>
    </row>
    <row r="25" spans="1:9" ht="45" x14ac:dyDescent="0.25">
      <c r="A25" s="21" t="s">
        <v>91</v>
      </c>
      <c r="B25" s="9" t="s">
        <v>92</v>
      </c>
      <c r="C25" s="14">
        <v>44498</v>
      </c>
      <c r="D25" s="43" t="s">
        <v>216</v>
      </c>
      <c r="E25" s="9" t="s">
        <v>328</v>
      </c>
      <c r="F25" s="13">
        <v>2900</v>
      </c>
      <c r="G25" s="13">
        <v>0</v>
      </c>
      <c r="H25" s="15" t="s">
        <v>217</v>
      </c>
      <c r="I25" s="18"/>
    </row>
    <row r="26" spans="1:9" ht="90" x14ac:dyDescent="0.25">
      <c r="B26" s="9"/>
      <c r="C26" s="14">
        <v>44533</v>
      </c>
      <c r="D26" s="43" t="s">
        <v>218</v>
      </c>
      <c r="E26" s="9" t="s">
        <v>329</v>
      </c>
      <c r="F26" s="13">
        <v>1200</v>
      </c>
      <c r="G26" s="13">
        <v>0</v>
      </c>
      <c r="H26" s="15" t="s">
        <v>219</v>
      </c>
      <c r="I26" s="18"/>
    </row>
    <row r="27" spans="1:9" ht="60" x14ac:dyDescent="0.25">
      <c r="B27" s="9"/>
      <c r="C27" s="14">
        <v>44559</v>
      </c>
      <c r="D27" s="43" t="s">
        <v>220</v>
      </c>
      <c r="E27" s="9" t="s">
        <v>330</v>
      </c>
      <c r="F27" s="17">
        <v>4240</v>
      </c>
      <c r="G27" s="13">
        <v>0</v>
      </c>
      <c r="H27" s="15" t="s">
        <v>221</v>
      </c>
      <c r="I27" s="18"/>
    </row>
    <row r="28" spans="1:9" x14ac:dyDescent="0.25">
      <c r="B28" s="45"/>
      <c r="F28" s="55">
        <f>SUM(F25:F27)</f>
        <v>8340</v>
      </c>
      <c r="H28" s="15"/>
      <c r="I28" s="18">
        <f>F28/$F$105</f>
        <v>0.17258915813119466</v>
      </c>
    </row>
    <row r="29" spans="1:9" x14ac:dyDescent="0.25">
      <c r="B29" s="45"/>
      <c r="H29" s="15"/>
    </row>
    <row r="30" spans="1:9" x14ac:dyDescent="0.25">
      <c r="B30" s="45"/>
      <c r="H30" s="15"/>
    </row>
    <row r="31" spans="1:9" ht="105" x14ac:dyDescent="0.25">
      <c r="A31" s="67" t="s">
        <v>331</v>
      </c>
      <c r="B31" s="68" t="s">
        <v>40</v>
      </c>
      <c r="C31" s="29">
        <v>44473</v>
      </c>
      <c r="D31" s="69" t="s">
        <v>203</v>
      </c>
      <c r="E31" s="68" t="s">
        <v>204</v>
      </c>
      <c r="F31" s="70">
        <v>2310</v>
      </c>
      <c r="G31" s="70">
        <v>0</v>
      </c>
      <c r="H31" s="71" t="s">
        <v>205</v>
      </c>
    </row>
    <row r="32" spans="1:9" ht="60" x14ac:dyDescent="0.25">
      <c r="B32" s="45"/>
      <c r="C32" s="14">
        <v>44502</v>
      </c>
      <c r="D32" s="43" t="s">
        <v>206</v>
      </c>
      <c r="E32" s="9" t="s">
        <v>202</v>
      </c>
      <c r="F32" s="13">
        <v>770</v>
      </c>
      <c r="G32" s="13">
        <v>0</v>
      </c>
      <c r="H32" s="15" t="s">
        <v>207</v>
      </c>
    </row>
    <row r="33" spans="1:9" ht="60" x14ac:dyDescent="0.25">
      <c r="B33" s="45"/>
      <c r="C33" s="14">
        <v>44532</v>
      </c>
      <c r="D33" s="43" t="s">
        <v>208</v>
      </c>
      <c r="E33" s="9" t="s">
        <v>202</v>
      </c>
      <c r="F33" s="13">
        <v>1200</v>
      </c>
      <c r="G33" s="13">
        <v>0</v>
      </c>
      <c r="H33" s="15" t="s">
        <v>209</v>
      </c>
    </row>
    <row r="34" spans="1:9" ht="30" x14ac:dyDescent="0.25">
      <c r="B34" s="45"/>
      <c r="C34" s="14">
        <v>44543</v>
      </c>
      <c r="D34" s="43" t="s">
        <v>210</v>
      </c>
      <c r="E34" s="9" t="s">
        <v>211</v>
      </c>
      <c r="F34" s="13">
        <v>700</v>
      </c>
      <c r="G34" s="13">
        <v>0</v>
      </c>
      <c r="H34" s="15" t="s">
        <v>212</v>
      </c>
    </row>
    <row r="35" spans="1:9" ht="60" x14ac:dyDescent="0.25">
      <c r="B35" s="45"/>
      <c r="C35" s="14">
        <v>44560</v>
      </c>
      <c r="D35" s="43" t="s">
        <v>213</v>
      </c>
      <c r="E35" s="9" t="s">
        <v>214</v>
      </c>
      <c r="F35" s="17">
        <v>4900</v>
      </c>
      <c r="G35" s="13">
        <v>0</v>
      </c>
      <c r="H35" s="15" t="s">
        <v>215</v>
      </c>
    </row>
    <row r="36" spans="1:9" x14ac:dyDescent="0.25">
      <c r="B36" s="45"/>
      <c r="F36" s="55">
        <f>SUM(F31:F35)</f>
        <v>9880</v>
      </c>
      <c r="H36" s="15"/>
      <c r="I36" s="18">
        <f>F36/$F$105</f>
        <v>0.20445813936884932</v>
      </c>
    </row>
    <row r="37" spans="1:9" x14ac:dyDescent="0.25">
      <c r="B37" s="45"/>
      <c r="H37" s="15"/>
    </row>
    <row r="38" spans="1:9" x14ac:dyDescent="0.25">
      <c r="A38" s="21" t="s">
        <v>44</v>
      </c>
      <c r="B38" s="28" t="s">
        <v>45</v>
      </c>
      <c r="C38" s="14">
        <v>44530</v>
      </c>
      <c r="D38" t="s">
        <v>222</v>
      </c>
      <c r="E38" s="28" t="s">
        <v>47</v>
      </c>
      <c r="F38" s="13">
        <v>4.7699999999999996</v>
      </c>
      <c r="G38" s="13">
        <v>0.33</v>
      </c>
      <c r="H38" s="15" t="s">
        <v>223</v>
      </c>
    </row>
    <row r="39" spans="1:9" x14ac:dyDescent="0.25">
      <c r="B39" s="45"/>
      <c r="C39" s="14">
        <v>44561</v>
      </c>
      <c r="D39" t="s">
        <v>224</v>
      </c>
      <c r="E39" s="28" t="s">
        <v>47</v>
      </c>
      <c r="F39" s="13">
        <v>107.2</v>
      </c>
      <c r="H39" s="15" t="s">
        <v>225</v>
      </c>
    </row>
    <row r="40" spans="1:9" x14ac:dyDescent="0.25">
      <c r="B40" s="45"/>
      <c r="C40" s="14">
        <v>44561</v>
      </c>
      <c r="D40" t="s">
        <v>226</v>
      </c>
      <c r="E40" s="28" t="s">
        <v>47</v>
      </c>
      <c r="F40" s="13">
        <v>140.49</v>
      </c>
      <c r="G40" s="13">
        <v>1.84</v>
      </c>
      <c r="H40" s="15" t="s">
        <v>227</v>
      </c>
    </row>
    <row r="41" spans="1:9" x14ac:dyDescent="0.25">
      <c r="B41" s="45"/>
      <c r="E41" s="28"/>
      <c r="H41" s="15"/>
    </row>
    <row r="42" spans="1:9" x14ac:dyDescent="0.25">
      <c r="B42" s="45"/>
      <c r="F42" s="46">
        <f>SUM(F38:F41)</f>
        <v>252.46</v>
      </c>
      <c r="H42" s="15"/>
      <c r="I42" s="18">
        <f>F42/$F$105</f>
        <v>5.224443508609281E-3</v>
      </c>
    </row>
    <row r="43" spans="1:9" x14ac:dyDescent="0.25">
      <c r="B43" s="45"/>
      <c r="F43" s="55"/>
      <c r="H43" s="15"/>
      <c r="I43" s="18"/>
    </row>
    <row r="44" spans="1:9" x14ac:dyDescent="0.25">
      <c r="A44" s="21" t="s">
        <v>101</v>
      </c>
      <c r="B44" s="45"/>
      <c r="C44" s="14">
        <v>44558</v>
      </c>
      <c r="D44" t="s">
        <v>229</v>
      </c>
      <c r="E44" s="9" t="s">
        <v>47</v>
      </c>
      <c r="F44" s="13">
        <v>1401.87</v>
      </c>
      <c r="G44" s="13">
        <v>98.13</v>
      </c>
      <c r="H44" s="15" t="s">
        <v>230</v>
      </c>
    </row>
    <row r="45" spans="1:9" ht="30" x14ac:dyDescent="0.25">
      <c r="B45" s="45"/>
      <c r="C45" s="19">
        <v>44557</v>
      </c>
      <c r="D45" s="43" t="s">
        <v>231</v>
      </c>
      <c r="E45" s="28" t="s">
        <v>202</v>
      </c>
      <c r="F45" s="52">
        <v>2636</v>
      </c>
      <c r="G45" s="52">
        <v>184.52</v>
      </c>
      <c r="H45" s="38" t="s">
        <v>232</v>
      </c>
    </row>
    <row r="46" spans="1:9" x14ac:dyDescent="0.25">
      <c r="B46" s="45"/>
      <c r="C46" s="14">
        <v>44559</v>
      </c>
      <c r="D46" t="s">
        <v>233</v>
      </c>
      <c r="E46" s="28" t="s">
        <v>241</v>
      </c>
      <c r="F46" s="17">
        <v>5777</v>
      </c>
      <c r="G46" s="13">
        <v>404.39</v>
      </c>
      <c r="H46" s="15" t="s">
        <v>235</v>
      </c>
    </row>
    <row r="47" spans="1:9" x14ac:dyDescent="0.25">
      <c r="B47" s="45"/>
      <c r="F47" s="55">
        <f>SUM(F44:F46)</f>
        <v>9814.869999999999</v>
      </c>
      <c r="H47" s="15"/>
      <c r="I47" s="18">
        <f>F47/$F$105</f>
        <v>0.20311032979222043</v>
      </c>
    </row>
    <row r="48" spans="1:9" x14ac:dyDescent="0.25">
      <c r="B48" s="45"/>
      <c r="H48" s="15"/>
    </row>
    <row r="49" spans="1:9" x14ac:dyDescent="0.25">
      <c r="B49" s="45"/>
      <c r="H49" s="15"/>
    </row>
    <row r="50" spans="1:9" x14ac:dyDescent="0.25">
      <c r="A50" s="21" t="s">
        <v>149</v>
      </c>
      <c r="B50" s="9" t="s">
        <v>150</v>
      </c>
      <c r="C50" s="14">
        <v>44558</v>
      </c>
      <c r="D50" t="s">
        <v>236</v>
      </c>
      <c r="E50" s="9" t="s">
        <v>104</v>
      </c>
      <c r="F50" s="13">
        <v>170</v>
      </c>
      <c r="G50" s="13">
        <v>11.9</v>
      </c>
      <c r="H50" s="15" t="s">
        <v>237</v>
      </c>
      <c r="I50" s="18"/>
    </row>
    <row r="51" spans="1:9" x14ac:dyDescent="0.25">
      <c r="B51" s="9"/>
      <c r="C51" s="14">
        <v>44560</v>
      </c>
      <c r="D51" t="s">
        <v>238</v>
      </c>
      <c r="E51" s="9" t="s">
        <v>104</v>
      </c>
      <c r="F51" s="13">
        <v>60</v>
      </c>
      <c r="G51" s="13">
        <v>4.2</v>
      </c>
      <c r="H51" s="15" t="s">
        <v>239</v>
      </c>
      <c r="I51" s="18"/>
    </row>
    <row r="52" spans="1:9" x14ac:dyDescent="0.25">
      <c r="B52" s="9"/>
      <c r="C52" s="14">
        <v>44557</v>
      </c>
      <c r="D52" t="s">
        <v>240</v>
      </c>
      <c r="E52" s="9" t="s">
        <v>241</v>
      </c>
      <c r="F52" s="13">
        <v>4710</v>
      </c>
      <c r="G52" s="13">
        <v>329.7</v>
      </c>
      <c r="H52" s="15" t="s">
        <v>242</v>
      </c>
      <c r="I52" s="18"/>
    </row>
    <row r="53" spans="1:9" x14ac:dyDescent="0.25">
      <c r="B53" s="9"/>
      <c r="C53" s="14">
        <v>44559</v>
      </c>
      <c r="D53" t="s">
        <v>243</v>
      </c>
      <c r="E53" s="9" t="s">
        <v>241</v>
      </c>
      <c r="F53" s="17">
        <v>1822</v>
      </c>
      <c r="G53" s="13">
        <v>127.54</v>
      </c>
      <c r="H53" s="15" t="s">
        <v>244</v>
      </c>
      <c r="I53" s="18"/>
    </row>
    <row r="54" spans="1:9" x14ac:dyDescent="0.25">
      <c r="B54" s="9"/>
      <c r="F54" s="55">
        <f>SUM(F50:F53)</f>
        <v>6762</v>
      </c>
      <c r="H54" s="15"/>
      <c r="I54" s="18">
        <f>F54/$F$105</f>
        <v>0.13993379943442905</v>
      </c>
    </row>
    <row r="55" spans="1:9" x14ac:dyDescent="0.25">
      <c r="B55" s="9"/>
      <c r="H55" s="15"/>
      <c r="I55" s="18"/>
    </row>
    <row r="56" spans="1:9" x14ac:dyDescent="0.25">
      <c r="A56" s="21" t="s">
        <v>168</v>
      </c>
      <c r="B56" s="9" t="s">
        <v>169</v>
      </c>
      <c r="C56" s="14">
        <v>44560</v>
      </c>
      <c r="D56" t="s">
        <v>245</v>
      </c>
      <c r="E56" s="9" t="s">
        <v>54</v>
      </c>
      <c r="F56" s="55">
        <v>395</v>
      </c>
      <c r="G56" s="13">
        <v>27.65</v>
      </c>
      <c r="H56" s="15" t="s">
        <v>246</v>
      </c>
      <c r="I56" s="18">
        <f>F56/$F$105</f>
        <v>8.1741867460218103E-3</v>
      </c>
    </row>
    <row r="57" spans="1:9" x14ac:dyDescent="0.25">
      <c r="B57" s="9"/>
      <c r="H57" s="15"/>
      <c r="I57" s="18"/>
    </row>
    <row r="58" spans="1:9" x14ac:dyDescent="0.25">
      <c r="A58" s="21" t="s">
        <v>172</v>
      </c>
      <c r="B58" s="9" t="s">
        <v>173</v>
      </c>
      <c r="C58" s="14">
        <v>44470</v>
      </c>
      <c r="D58" t="s">
        <v>247</v>
      </c>
      <c r="E58" s="9" t="s">
        <v>202</v>
      </c>
      <c r="F58" s="13">
        <v>585</v>
      </c>
      <c r="G58" s="13">
        <v>0</v>
      </c>
      <c r="H58" s="15" t="s">
        <v>248</v>
      </c>
      <c r="I58" s="18"/>
    </row>
    <row r="59" spans="1:9" x14ac:dyDescent="0.25">
      <c r="B59" s="9"/>
      <c r="C59" s="14">
        <v>44484</v>
      </c>
      <c r="D59" t="s">
        <v>249</v>
      </c>
      <c r="E59" s="9" t="s">
        <v>204</v>
      </c>
      <c r="F59" s="13">
        <v>1468.75</v>
      </c>
      <c r="G59" s="13">
        <v>0</v>
      </c>
      <c r="H59" s="15" t="s">
        <v>250</v>
      </c>
      <c r="I59" s="18"/>
    </row>
    <row r="60" spans="1:9" x14ac:dyDescent="0.25">
      <c r="B60" s="45"/>
      <c r="C60" s="14">
        <v>44558</v>
      </c>
      <c r="D60" t="s">
        <v>251</v>
      </c>
      <c r="E60" s="9" t="s">
        <v>204</v>
      </c>
      <c r="F60" s="17">
        <v>1468.75</v>
      </c>
      <c r="G60" s="13">
        <v>0</v>
      </c>
      <c r="H60" s="15" t="s">
        <v>252</v>
      </c>
    </row>
    <row r="61" spans="1:9" x14ac:dyDescent="0.25">
      <c r="B61" s="45"/>
      <c r="F61" s="55">
        <f>SUM(F58:F60)</f>
        <v>3522.5</v>
      </c>
      <c r="H61" s="15"/>
      <c r="I61" s="18">
        <f>F61/$F$105</f>
        <v>7.2895121045219807E-2</v>
      </c>
    </row>
    <row r="62" spans="1:9" x14ac:dyDescent="0.25">
      <c r="B62" s="45"/>
      <c r="H62" s="15"/>
      <c r="I62" s="18"/>
    </row>
    <row r="63" spans="1:9" ht="30" x14ac:dyDescent="0.25">
      <c r="A63" s="72" t="s">
        <v>253</v>
      </c>
      <c r="B63" s="73"/>
      <c r="C63" s="29">
        <v>44479</v>
      </c>
      <c r="D63" s="69" t="s">
        <v>255</v>
      </c>
      <c r="E63" s="68" t="s">
        <v>104</v>
      </c>
      <c r="F63" s="70">
        <v>39.950000000000003</v>
      </c>
      <c r="G63" s="70"/>
      <c r="H63" s="71"/>
      <c r="I63" s="74"/>
    </row>
    <row r="64" spans="1:9" ht="30" x14ac:dyDescent="0.25">
      <c r="B64" s="45"/>
      <c r="C64" s="29">
        <v>44550</v>
      </c>
      <c r="D64" s="43" t="s">
        <v>255</v>
      </c>
      <c r="E64" s="9" t="s">
        <v>104</v>
      </c>
      <c r="F64" s="75">
        <v>25.82</v>
      </c>
      <c r="H64" s="15"/>
    </row>
    <row r="65" spans="1:9" x14ac:dyDescent="0.25">
      <c r="B65" s="45"/>
      <c r="D65" s="43"/>
      <c r="F65" s="55">
        <f>SUM(F63:F64)</f>
        <v>65.77000000000001</v>
      </c>
      <c r="H65" s="15"/>
      <c r="I65" s="18">
        <f>F65/$F$105</f>
        <v>1.3610538285717835E-3</v>
      </c>
    </row>
    <row r="66" spans="1:9" x14ac:dyDescent="0.25">
      <c r="B66" s="45"/>
      <c r="H66" s="15"/>
    </row>
    <row r="67" spans="1:9" x14ac:dyDescent="0.25">
      <c r="A67" s="21" t="s">
        <v>256</v>
      </c>
      <c r="B67" s="45" t="s">
        <v>332</v>
      </c>
      <c r="C67" s="14">
        <v>44496</v>
      </c>
      <c r="D67" t="s">
        <v>258</v>
      </c>
      <c r="E67" s="9" t="s">
        <v>259</v>
      </c>
      <c r="F67" s="55">
        <v>97.25</v>
      </c>
      <c r="G67" s="13">
        <v>6.81</v>
      </c>
      <c r="H67" s="15" t="s">
        <v>260</v>
      </c>
      <c r="I67" s="18">
        <f>F67/$F$105</f>
        <v>2.0125054710142306E-3</v>
      </c>
    </row>
    <row r="68" spans="1:9" x14ac:dyDescent="0.25">
      <c r="B68" s="45"/>
      <c r="H68" s="15"/>
    </row>
    <row r="69" spans="1:9" ht="30" x14ac:dyDescent="0.25">
      <c r="A69" s="21" t="s">
        <v>261</v>
      </c>
      <c r="B69" s="45" t="s">
        <v>262</v>
      </c>
      <c r="C69" s="14">
        <v>44512</v>
      </c>
      <c r="D69" s="43" t="s">
        <v>263</v>
      </c>
      <c r="E69" s="9" t="s">
        <v>47</v>
      </c>
      <c r="F69" s="13">
        <v>85.05</v>
      </c>
      <c r="G69" s="13">
        <v>5.95</v>
      </c>
      <c r="H69" s="15" t="s">
        <v>264</v>
      </c>
    </row>
    <row r="70" spans="1:9" ht="30" x14ac:dyDescent="0.25">
      <c r="B70" s="45"/>
      <c r="C70" s="14">
        <v>44512</v>
      </c>
      <c r="D70" s="43" t="s">
        <v>263</v>
      </c>
      <c r="E70" s="9" t="s">
        <v>47</v>
      </c>
      <c r="F70" s="17">
        <v>85.05</v>
      </c>
      <c r="G70" s="13">
        <v>5.95</v>
      </c>
      <c r="H70" s="15" t="s">
        <v>265</v>
      </c>
    </row>
    <row r="71" spans="1:9" x14ac:dyDescent="0.25">
      <c r="B71" s="45"/>
      <c r="D71" s="43"/>
      <c r="F71" s="55">
        <f>SUM(F69:F70)</f>
        <v>170.1</v>
      </c>
      <c r="H71" s="15"/>
      <c r="I71" s="18">
        <f>F71/$F$105</f>
        <v>3.5200738367045818E-3</v>
      </c>
    </row>
    <row r="72" spans="1:9" x14ac:dyDescent="0.25">
      <c r="B72" s="45"/>
      <c r="H72" s="15"/>
    </row>
    <row r="73" spans="1:9" x14ac:dyDescent="0.25">
      <c r="A73" s="21" t="s">
        <v>266</v>
      </c>
      <c r="B73" s="45" t="s">
        <v>267</v>
      </c>
      <c r="C73" s="14">
        <v>44524</v>
      </c>
      <c r="D73" t="s">
        <v>268</v>
      </c>
      <c r="E73" s="9" t="s">
        <v>269</v>
      </c>
      <c r="F73" s="55">
        <v>322.5</v>
      </c>
      <c r="G73" s="13">
        <v>22.58</v>
      </c>
      <c r="H73" s="15" t="s">
        <v>270</v>
      </c>
      <c r="I73" s="18">
        <f>F73/$F$105</f>
        <v>6.6738613306127435E-3</v>
      </c>
    </row>
    <row r="74" spans="1:9" x14ac:dyDescent="0.25">
      <c r="B74" s="45"/>
      <c r="H74" s="15"/>
    </row>
    <row r="75" spans="1:9" ht="30" x14ac:dyDescent="0.25">
      <c r="A75" s="21" t="s">
        <v>271</v>
      </c>
      <c r="B75" s="45" t="s">
        <v>272</v>
      </c>
      <c r="C75" s="14">
        <v>44529</v>
      </c>
      <c r="D75" s="43" t="s">
        <v>273</v>
      </c>
      <c r="E75" s="9" t="s">
        <v>47</v>
      </c>
      <c r="F75" s="13">
        <v>22.8</v>
      </c>
      <c r="H75" s="15" t="s">
        <v>274</v>
      </c>
    </row>
    <row r="76" spans="1:9" ht="30" x14ac:dyDescent="0.25">
      <c r="B76" s="45"/>
      <c r="C76" s="14">
        <v>44546</v>
      </c>
      <c r="D76" s="43" t="s">
        <v>275</v>
      </c>
      <c r="E76" s="9" t="s">
        <v>47</v>
      </c>
      <c r="F76" s="17">
        <v>1026</v>
      </c>
      <c r="H76" s="15" t="s">
        <v>276</v>
      </c>
    </row>
    <row r="77" spans="1:9" x14ac:dyDescent="0.25">
      <c r="B77" s="45"/>
      <c r="F77" s="55">
        <f>SUM(F75:F76)</f>
        <v>1048.8</v>
      </c>
      <c r="H77" s="15"/>
      <c r="I77" s="18">
        <f>F77/$F$105</f>
        <v>2.1704017871462464E-2</v>
      </c>
    </row>
    <row r="78" spans="1:9" x14ac:dyDescent="0.25">
      <c r="B78" s="45"/>
      <c r="H78" s="15"/>
    </row>
    <row r="79" spans="1:9" x14ac:dyDescent="0.25">
      <c r="A79" s="21" t="s">
        <v>277</v>
      </c>
      <c r="B79" s="45" t="s">
        <v>278</v>
      </c>
      <c r="C79" s="14">
        <v>44530</v>
      </c>
      <c r="D79" t="s">
        <v>279</v>
      </c>
      <c r="E79" s="9" t="s">
        <v>104</v>
      </c>
      <c r="F79" s="55">
        <v>258.31</v>
      </c>
      <c r="G79" s="13">
        <v>0.82</v>
      </c>
      <c r="H79" s="15" t="s">
        <v>280</v>
      </c>
      <c r="I79" s="18">
        <f>F79/$F$105</f>
        <v>5.3455042490250472E-3</v>
      </c>
    </row>
    <row r="80" spans="1:9" x14ac:dyDescent="0.25">
      <c r="B80" s="45"/>
      <c r="F80" s="55"/>
      <c r="H80" s="15"/>
    </row>
    <row r="81" spans="1:9" x14ac:dyDescent="0.25">
      <c r="A81" s="21" t="s">
        <v>281</v>
      </c>
      <c r="B81" s="45" t="s">
        <v>282</v>
      </c>
      <c r="C81" s="14">
        <v>44532</v>
      </c>
      <c r="D81" t="s">
        <v>283</v>
      </c>
      <c r="E81" s="9" t="s">
        <v>47</v>
      </c>
      <c r="F81" s="55">
        <v>162.80000000000001</v>
      </c>
      <c r="G81" s="13">
        <v>11.4</v>
      </c>
      <c r="H81" s="15" t="s">
        <v>284</v>
      </c>
      <c r="I81" s="18">
        <f>F81/$F$105</f>
        <v>3.3690065879806346E-3</v>
      </c>
    </row>
    <row r="82" spans="1:9" x14ac:dyDescent="0.25">
      <c r="B82" s="45"/>
      <c r="F82" s="55"/>
      <c r="H82" s="15"/>
    </row>
    <row r="83" spans="1:9" x14ac:dyDescent="0.25">
      <c r="A83" s="21" t="s">
        <v>285</v>
      </c>
      <c r="B83" s="45" t="s">
        <v>286</v>
      </c>
      <c r="C83" s="14">
        <v>44531</v>
      </c>
      <c r="D83" t="s">
        <v>287</v>
      </c>
      <c r="E83" s="9" t="s">
        <v>269</v>
      </c>
      <c r="F83" s="55">
        <v>950</v>
      </c>
      <c r="H83" s="15" t="s">
        <v>288</v>
      </c>
      <c r="I83" s="18">
        <f>F83/$F$105</f>
        <v>1.9659436477773972E-2</v>
      </c>
    </row>
    <row r="84" spans="1:9" x14ac:dyDescent="0.25">
      <c r="B84" s="45"/>
      <c r="F84" s="55"/>
      <c r="H84" s="15"/>
    </row>
    <row r="85" spans="1:9" x14ac:dyDescent="0.25">
      <c r="A85" s="21" t="s">
        <v>289</v>
      </c>
      <c r="B85" s="45" t="s">
        <v>333</v>
      </c>
      <c r="C85" s="14">
        <v>44546</v>
      </c>
      <c r="D85" t="s">
        <v>291</v>
      </c>
      <c r="E85" s="9" t="s">
        <v>47</v>
      </c>
      <c r="F85" s="55">
        <v>125.17</v>
      </c>
      <c r="G85" s="13">
        <v>8.76</v>
      </c>
      <c r="H85" s="15" t="s">
        <v>292</v>
      </c>
      <c r="I85" s="18">
        <f>F85/$F$105</f>
        <v>2.5902859620241772E-3</v>
      </c>
    </row>
    <row r="86" spans="1:9" x14ac:dyDescent="0.25">
      <c r="B86" s="45"/>
      <c r="F86" s="55"/>
      <c r="H86" s="15"/>
    </row>
    <row r="87" spans="1:9" x14ac:dyDescent="0.25">
      <c r="A87" s="21" t="s">
        <v>293</v>
      </c>
      <c r="B87" s="45" t="s">
        <v>334</v>
      </c>
      <c r="C87" s="14">
        <v>44547</v>
      </c>
      <c r="D87" t="s">
        <v>295</v>
      </c>
      <c r="E87" s="9" t="s">
        <v>104</v>
      </c>
      <c r="F87" s="55">
        <v>29</v>
      </c>
      <c r="G87" s="13">
        <v>2.0299999999999998</v>
      </c>
      <c r="H87" s="15" t="s">
        <v>296</v>
      </c>
      <c r="I87" s="18">
        <f>F87/$F$105</f>
        <v>6.0013016616362652E-4</v>
      </c>
    </row>
    <row r="88" spans="1:9" x14ac:dyDescent="0.25">
      <c r="B88" s="45"/>
      <c r="F88" s="55"/>
      <c r="H88" s="15"/>
    </row>
    <row r="89" spans="1:9" x14ac:dyDescent="0.25">
      <c r="A89" s="21" t="s">
        <v>297</v>
      </c>
      <c r="B89" s="45" t="s">
        <v>335</v>
      </c>
      <c r="C89" s="14">
        <v>44553</v>
      </c>
      <c r="D89" t="s">
        <v>299</v>
      </c>
      <c r="E89" s="9" t="s">
        <v>104</v>
      </c>
      <c r="F89" s="55">
        <v>323</v>
      </c>
      <c r="H89" s="15" t="s">
        <v>300</v>
      </c>
      <c r="I89" s="18">
        <f>F89/$F$105</f>
        <v>6.6842084024431505E-3</v>
      </c>
    </row>
    <row r="90" spans="1:9" x14ac:dyDescent="0.25">
      <c r="B90" s="45"/>
      <c r="F90" s="55"/>
      <c r="H90" s="15"/>
    </row>
    <row r="91" spans="1:9" x14ac:dyDescent="0.25">
      <c r="A91" s="21" t="s">
        <v>301</v>
      </c>
      <c r="B91" s="45" t="s">
        <v>302</v>
      </c>
      <c r="C91" s="14">
        <v>44550</v>
      </c>
      <c r="D91" t="s">
        <v>303</v>
      </c>
      <c r="E91" s="9" t="s">
        <v>47</v>
      </c>
      <c r="F91" s="55">
        <v>739</v>
      </c>
      <c r="G91" s="13">
        <v>51.73</v>
      </c>
      <c r="H91" s="15" t="s">
        <v>304</v>
      </c>
      <c r="I91" s="18">
        <f>F91/$F$105</f>
        <v>1.529297216534207E-2</v>
      </c>
    </row>
    <row r="92" spans="1:9" x14ac:dyDescent="0.25">
      <c r="B92" s="45"/>
      <c r="F92" s="55"/>
      <c r="H92" s="15"/>
    </row>
    <row r="93" spans="1:9" x14ac:dyDescent="0.25">
      <c r="A93" s="21" t="s">
        <v>305</v>
      </c>
      <c r="B93" s="45" t="s">
        <v>306</v>
      </c>
      <c r="C93" s="14">
        <v>44561</v>
      </c>
      <c r="D93" t="s">
        <v>307</v>
      </c>
      <c r="E93" s="9" t="s">
        <v>202</v>
      </c>
      <c r="F93" s="55">
        <v>48</v>
      </c>
      <c r="G93" s="13">
        <v>3.36</v>
      </c>
      <c r="H93" s="15" t="s">
        <v>308</v>
      </c>
      <c r="I93" s="18">
        <f>F93/$F$105</f>
        <v>9.9331889571910607E-4</v>
      </c>
    </row>
    <row r="94" spans="1:9" x14ac:dyDescent="0.25">
      <c r="B94" s="45"/>
      <c r="H94" s="15"/>
    </row>
    <row r="95" spans="1:9" x14ac:dyDescent="0.25">
      <c r="A95" s="21" t="s">
        <v>309</v>
      </c>
      <c r="B95" s="45" t="s">
        <v>310</v>
      </c>
      <c r="C95" s="14">
        <v>44557</v>
      </c>
      <c r="D95" t="s">
        <v>311</v>
      </c>
      <c r="E95" s="9" t="s">
        <v>104</v>
      </c>
      <c r="F95" s="13">
        <v>990.6</v>
      </c>
      <c r="H95" s="15" t="s">
        <v>312</v>
      </c>
    </row>
    <row r="96" spans="1:9" x14ac:dyDescent="0.25">
      <c r="B96" s="45"/>
      <c r="C96" s="14">
        <v>44560</v>
      </c>
      <c r="D96" t="s">
        <v>311</v>
      </c>
      <c r="E96" s="9" t="s">
        <v>104</v>
      </c>
      <c r="F96" s="17">
        <v>89.2</v>
      </c>
      <c r="H96" s="15" t="s">
        <v>313</v>
      </c>
    </row>
    <row r="97" spans="1:9" x14ac:dyDescent="0.25">
      <c r="B97" s="45"/>
      <c r="F97" s="55">
        <f>SUM(F95:F96)</f>
        <v>1079.8</v>
      </c>
      <c r="H97" s="15"/>
      <c r="I97" s="18">
        <f>F97/$F$105</f>
        <v>2.2345536324947721E-2</v>
      </c>
    </row>
    <row r="98" spans="1:9" x14ac:dyDescent="0.25">
      <c r="B98" s="45"/>
      <c r="H98" s="15"/>
    </row>
    <row r="99" spans="1:9" x14ac:dyDescent="0.25">
      <c r="A99" s="21" t="s">
        <v>314</v>
      </c>
      <c r="B99" s="45" t="s">
        <v>315</v>
      </c>
      <c r="C99" s="14">
        <v>44529</v>
      </c>
      <c r="D99" t="s">
        <v>316</v>
      </c>
      <c r="E99" s="9" t="s">
        <v>47</v>
      </c>
      <c r="F99" s="55">
        <v>800</v>
      </c>
      <c r="H99" s="15" t="s">
        <v>317</v>
      </c>
      <c r="I99" s="18">
        <f>F99/$F$105</f>
        <v>1.6555314928651768E-2</v>
      </c>
    </row>
    <row r="100" spans="1:9" x14ac:dyDescent="0.25">
      <c r="B100" s="45"/>
      <c r="F100" s="55"/>
      <c r="H100" s="15"/>
    </row>
    <row r="101" spans="1:9" x14ac:dyDescent="0.25">
      <c r="A101" s="21" t="s">
        <v>318</v>
      </c>
      <c r="B101" s="45" t="s">
        <v>319</v>
      </c>
      <c r="C101" s="14">
        <v>44526</v>
      </c>
      <c r="D101" t="s">
        <v>320</v>
      </c>
      <c r="E101" s="9" t="s">
        <v>104</v>
      </c>
      <c r="F101" s="55">
        <v>332</v>
      </c>
      <c r="G101" s="13">
        <v>23.24</v>
      </c>
      <c r="H101" s="15" t="s">
        <v>321</v>
      </c>
      <c r="I101" s="18">
        <f>F101/$F$105</f>
        <v>6.8704556953904832E-3</v>
      </c>
    </row>
    <row r="102" spans="1:9" x14ac:dyDescent="0.25">
      <c r="B102" s="45"/>
      <c r="F102" s="55"/>
      <c r="H102" s="15"/>
    </row>
    <row r="103" spans="1:9" x14ac:dyDescent="0.25">
      <c r="A103" s="21" t="s">
        <v>322</v>
      </c>
      <c r="B103" s="45" t="s">
        <v>323</v>
      </c>
      <c r="C103" s="14">
        <v>44559</v>
      </c>
      <c r="D103" t="s">
        <v>324</v>
      </c>
      <c r="E103" s="9" t="s">
        <v>104</v>
      </c>
      <c r="F103" s="55">
        <v>1965.9</v>
      </c>
      <c r="H103" s="15" t="s">
        <v>325</v>
      </c>
      <c r="I103" s="18">
        <f>F103/$F$105</f>
        <v>4.0682617022795638E-2</v>
      </c>
    </row>
    <row r="104" spans="1:9" x14ac:dyDescent="0.25">
      <c r="B104" s="45"/>
      <c r="H104" s="15"/>
    </row>
    <row r="105" spans="1:9" x14ac:dyDescent="0.25">
      <c r="F105" s="60">
        <f>F13+F18+F23+F28+F36+F42+F47+F54+F56+F61+F65+F71+F67+F73+F77+F79+F81+F83+F85+F87+F89+F91+F93+F97+F99+F101+F103</f>
        <v>48322.85</v>
      </c>
      <c r="G105" s="60">
        <f>SUM(G4:G103)</f>
        <v>1384.86</v>
      </c>
      <c r="H105" s="15"/>
    </row>
    <row r="106" spans="1:9" x14ac:dyDescent="0.25">
      <c r="A106" s="49"/>
      <c r="B106" s="49"/>
      <c r="C106" s="49"/>
      <c r="D106" s="49"/>
      <c r="E106" s="61"/>
      <c r="F106" s="49"/>
      <c r="G106" s="49"/>
      <c r="H106" s="49"/>
    </row>
    <row r="107" spans="1:9" x14ac:dyDescent="0.25">
      <c r="H107" s="15"/>
    </row>
    <row r="108" spans="1:9" x14ac:dyDescent="0.25">
      <c r="H108" s="15"/>
    </row>
    <row r="109" spans="1:9" x14ac:dyDescent="0.25">
      <c r="H109" s="15"/>
    </row>
    <row r="110" spans="1:9" x14ac:dyDescent="0.25">
      <c r="H110" s="15"/>
    </row>
    <row r="111" spans="1:9" x14ac:dyDescent="0.25">
      <c r="H111" s="15"/>
    </row>
    <row r="112" spans="1:9" x14ac:dyDescent="0.25">
      <c r="H112" s="15"/>
    </row>
    <row r="113" spans="1:8" x14ac:dyDescent="0.25">
      <c r="H113" s="15"/>
    </row>
    <row r="114" spans="1:8" x14ac:dyDescent="0.25">
      <c r="H114" s="15"/>
    </row>
    <row r="115" spans="1:8" x14ac:dyDescent="0.25">
      <c r="H115" s="15"/>
    </row>
    <row r="116" spans="1:8" x14ac:dyDescent="0.25">
      <c r="H116" s="15"/>
    </row>
    <row r="117" spans="1:8" x14ac:dyDescent="0.25">
      <c r="H117" s="15"/>
    </row>
    <row r="118" spans="1:8" x14ac:dyDescent="0.25">
      <c r="H118" s="15"/>
    </row>
    <row r="119" spans="1:8" x14ac:dyDescent="0.25">
      <c r="H119" s="15"/>
    </row>
    <row r="120" spans="1:8" x14ac:dyDescent="0.25">
      <c r="H120" s="15"/>
    </row>
    <row r="121" spans="1:8" x14ac:dyDescent="0.25">
      <c r="H121" s="15"/>
    </row>
    <row r="122" spans="1:8" x14ac:dyDescent="0.25">
      <c r="H122" s="15"/>
    </row>
    <row r="123" spans="1:8" x14ac:dyDescent="0.25">
      <c r="H123" s="15"/>
    </row>
    <row r="124" spans="1:8" x14ac:dyDescent="0.25">
      <c r="A124" s="50"/>
      <c r="B124" s="50"/>
      <c r="C124" s="50"/>
      <c r="D124" s="50"/>
      <c r="E124" s="62"/>
      <c r="F124" s="50"/>
      <c r="G124" s="50"/>
      <c r="H124" s="50"/>
    </row>
    <row r="125" spans="1:8" x14ac:dyDescent="0.25">
      <c r="H125" s="15"/>
    </row>
    <row r="126" spans="1:8" ht="51" customHeight="1" x14ac:dyDescent="0.25">
      <c r="A126" s="22"/>
      <c r="B126" s="22"/>
      <c r="C126" s="23"/>
      <c r="D126" s="22"/>
      <c r="E126" s="22"/>
      <c r="F126" s="40"/>
      <c r="G126" s="40"/>
      <c r="H126" s="26"/>
    </row>
    <row r="127" spans="1:8" x14ac:dyDescent="0.25">
      <c r="H127" s="15"/>
    </row>
    <row r="128" spans="1:8" x14ac:dyDescent="0.25">
      <c r="H128" s="15"/>
    </row>
    <row r="129" spans="1:8" ht="51" customHeight="1" x14ac:dyDescent="0.25">
      <c r="A129" s="22"/>
      <c r="B129" s="22"/>
      <c r="C129" s="33"/>
      <c r="D129" s="28"/>
      <c r="E129" s="28"/>
      <c r="F129" s="51"/>
      <c r="G129" s="51"/>
      <c r="H129" s="35"/>
    </row>
    <row r="130" spans="1:8" x14ac:dyDescent="0.25">
      <c r="A130" s="22"/>
      <c r="B130" s="22"/>
      <c r="C130" s="23"/>
      <c r="D130" s="22"/>
      <c r="E130" s="22"/>
      <c r="F130" s="40"/>
      <c r="G130" s="40"/>
      <c r="H130" s="26"/>
    </row>
    <row r="131" spans="1:8" x14ac:dyDescent="0.25">
      <c r="C131" s="33"/>
      <c r="D131" s="39"/>
      <c r="E131" s="28"/>
      <c r="F131" s="52"/>
      <c r="G131" s="52"/>
      <c r="H131" s="35"/>
    </row>
    <row r="132" spans="1:8" x14ac:dyDescent="0.25">
      <c r="F132" s="16"/>
      <c r="G132" s="16"/>
      <c r="H132" s="9"/>
    </row>
    <row r="133" spans="1:8" x14ac:dyDescent="0.25">
      <c r="F133" s="16"/>
      <c r="G133" s="16"/>
    </row>
    <row r="134" spans="1:8" x14ac:dyDescent="0.25">
      <c r="C134" s="53"/>
      <c r="F134" s="16"/>
      <c r="G134" s="16"/>
    </row>
    <row r="135" spans="1:8" x14ac:dyDescent="0.25">
      <c r="C135" s="53"/>
      <c r="F135" s="16"/>
      <c r="G135" s="16"/>
    </row>
    <row r="136" spans="1:8" x14ac:dyDescent="0.25">
      <c r="C136" s="53"/>
      <c r="F136" s="16"/>
      <c r="G136" s="16"/>
    </row>
    <row r="137" spans="1:8" x14ac:dyDescent="0.25">
      <c r="C137" s="53"/>
      <c r="F137" s="16"/>
      <c r="G137" s="16"/>
      <c r="H137" s="9"/>
    </row>
    <row r="138" spans="1:8" x14ac:dyDescent="0.25">
      <c r="C138" s="53"/>
      <c r="F138" s="16"/>
      <c r="G138" s="16"/>
      <c r="H138" s="9"/>
    </row>
    <row r="139" spans="1:8" x14ac:dyDescent="0.25">
      <c r="C139" s="54"/>
      <c r="F139" s="16"/>
      <c r="G139" s="16"/>
      <c r="H139" s="9"/>
    </row>
    <row r="140" spans="1:8" x14ac:dyDescent="0.25">
      <c r="C140" s="54"/>
      <c r="F140" s="16"/>
      <c r="G140" s="16"/>
      <c r="H140" s="9"/>
    </row>
    <row r="141" spans="1:8" x14ac:dyDescent="0.25">
      <c r="C141" s="54"/>
      <c r="F141" s="16"/>
      <c r="G141" s="16"/>
      <c r="H141" s="15"/>
    </row>
    <row r="142" spans="1:8" x14ac:dyDescent="0.25">
      <c r="C142" s="54"/>
      <c r="F142" s="16"/>
      <c r="G142" s="16"/>
      <c r="H142" s="15"/>
    </row>
    <row r="143" spans="1:8" x14ac:dyDescent="0.25">
      <c r="C143" s="54"/>
      <c r="F143" s="16"/>
      <c r="G143" s="16"/>
      <c r="H143" s="15"/>
    </row>
    <row r="144" spans="1:8" x14ac:dyDescent="0.25">
      <c r="C144" s="54"/>
      <c r="F144" s="16"/>
      <c r="G144" s="16"/>
      <c r="H144" s="15"/>
    </row>
    <row r="145" spans="3:8" x14ac:dyDescent="0.25">
      <c r="C145" s="54"/>
      <c r="F145" s="16"/>
      <c r="G145" s="16"/>
      <c r="H145" s="15"/>
    </row>
    <row r="146" spans="3:8" x14ac:dyDescent="0.25">
      <c r="C146" s="54"/>
      <c r="F146" s="16"/>
      <c r="G146" s="16"/>
      <c r="H146" s="15"/>
    </row>
    <row r="147" spans="3:8" x14ac:dyDescent="0.25">
      <c r="C147" s="54"/>
      <c r="F147" s="16"/>
      <c r="G147" s="16"/>
    </row>
    <row r="148" spans="3:8" x14ac:dyDescent="0.25">
      <c r="C148" s="54"/>
      <c r="F148" s="16"/>
      <c r="G148" s="16"/>
    </row>
    <row r="149" spans="3:8" x14ac:dyDescent="0.25">
      <c r="C149" s="54"/>
      <c r="F149" s="16"/>
      <c r="G149" s="16"/>
    </row>
    <row r="150" spans="3:8" x14ac:dyDescent="0.25">
      <c r="C150" s="54"/>
      <c r="F150" s="16"/>
      <c r="G150" s="16"/>
    </row>
    <row r="151" spans="3:8" x14ac:dyDescent="0.25">
      <c r="C151" s="54"/>
      <c r="F151" s="16"/>
      <c r="G151" s="16"/>
    </row>
    <row r="152" spans="3:8" x14ac:dyDescent="0.25">
      <c r="C152" s="54"/>
      <c r="F152" s="16"/>
      <c r="G152" s="16"/>
    </row>
    <row r="153" spans="3:8" x14ac:dyDescent="0.25">
      <c r="C153" s="54"/>
      <c r="F153" s="16"/>
      <c r="G153" s="16"/>
    </row>
    <row r="154" spans="3:8" x14ac:dyDescent="0.25">
      <c r="C154" s="54"/>
      <c r="F154" s="16"/>
      <c r="G154" s="16"/>
    </row>
    <row r="155" spans="3:8" x14ac:dyDescent="0.25">
      <c r="C155" s="54"/>
      <c r="D155" s="11"/>
      <c r="E155" s="63"/>
      <c r="F155" s="16"/>
      <c r="G155" s="16"/>
    </row>
    <row r="156" spans="3:8" x14ac:dyDescent="0.25">
      <c r="C156" s="54"/>
      <c r="F156" s="16"/>
      <c r="G156" s="16"/>
    </row>
    <row r="157" spans="3:8" x14ac:dyDescent="0.25">
      <c r="C157" s="54"/>
      <c r="F157" s="16"/>
      <c r="G157" s="16"/>
    </row>
    <row r="158" spans="3:8" x14ac:dyDescent="0.25">
      <c r="C158" s="54"/>
      <c r="F158" s="16"/>
      <c r="G158" s="16"/>
    </row>
    <row r="159" spans="3:8" x14ac:dyDescent="0.25">
      <c r="C159" s="54"/>
      <c r="F159" s="16"/>
      <c r="G159" s="16"/>
    </row>
    <row r="160" spans="3:8" x14ac:dyDescent="0.25">
      <c r="C160" s="54"/>
      <c r="F160" s="16"/>
      <c r="G160" s="16"/>
    </row>
    <row r="161" spans="1:7" x14ac:dyDescent="0.25">
      <c r="C161" s="54"/>
      <c r="F161" s="16"/>
      <c r="G161" s="16"/>
    </row>
    <row r="162" spans="1:7" x14ac:dyDescent="0.25">
      <c r="C162" s="54"/>
      <c r="F162" s="16"/>
      <c r="G162" s="16"/>
    </row>
    <row r="163" spans="1:7" x14ac:dyDescent="0.25">
      <c r="C163" s="54"/>
      <c r="F163" s="16"/>
      <c r="G163" s="16"/>
    </row>
    <row r="164" spans="1:7" x14ac:dyDescent="0.25">
      <c r="C164" s="54"/>
      <c r="F164" s="16"/>
      <c r="G164" s="16"/>
    </row>
    <row r="165" spans="1:7" x14ac:dyDescent="0.25">
      <c r="C165"/>
      <c r="F165" s="16"/>
      <c r="G165" s="16"/>
    </row>
    <row r="166" spans="1:7" x14ac:dyDescent="0.25">
      <c r="A166" s="8"/>
      <c r="B166" s="8"/>
      <c r="C166" s="54"/>
      <c r="F166" s="16"/>
      <c r="G166" s="16"/>
    </row>
    <row r="167" spans="1:7" x14ac:dyDescent="0.25">
      <c r="C167" s="54"/>
      <c r="F167" s="16"/>
      <c r="G167" s="16"/>
    </row>
    <row r="168" spans="1:7" x14ac:dyDescent="0.25">
      <c r="C168" s="54"/>
      <c r="F168" s="16"/>
      <c r="G168" s="16"/>
    </row>
    <row r="169" spans="1:7" x14ac:dyDescent="0.25">
      <c r="C169" s="54"/>
      <c r="F169" s="16"/>
      <c r="G169" s="16"/>
    </row>
    <row r="170" spans="1:7" x14ac:dyDescent="0.25">
      <c r="C170" s="54"/>
      <c r="F170" s="16"/>
      <c r="G170" s="16"/>
    </row>
    <row r="171" spans="1:7" x14ac:dyDescent="0.25">
      <c r="C171" s="54"/>
      <c r="F171" s="16"/>
      <c r="G171" s="16"/>
    </row>
    <row r="172" spans="1:7" x14ac:dyDescent="0.25">
      <c r="C172" s="54"/>
      <c r="F172" s="16"/>
      <c r="G172" s="16"/>
    </row>
    <row r="173" spans="1:7" x14ac:dyDescent="0.25">
      <c r="C173" s="54"/>
      <c r="F173" s="16"/>
      <c r="G173" s="16"/>
    </row>
    <row r="174" spans="1:7" x14ac:dyDescent="0.25">
      <c r="C174" s="54"/>
      <c r="F174" s="16"/>
      <c r="G174" s="16"/>
    </row>
    <row r="175" spans="1:7" x14ac:dyDescent="0.25">
      <c r="C175" s="54"/>
      <c r="F175" s="16"/>
      <c r="G175" s="16"/>
    </row>
    <row r="176" spans="1:7" x14ac:dyDescent="0.25">
      <c r="C176"/>
      <c r="F176" s="16"/>
      <c r="G176" s="16"/>
    </row>
    <row r="177" spans="3:7" x14ac:dyDescent="0.25">
      <c r="C177" s="54"/>
      <c r="F177" s="16"/>
      <c r="G177" s="16"/>
    </row>
    <row r="178" spans="3:7" x14ac:dyDescent="0.25">
      <c r="C178" s="54"/>
      <c r="F178" s="16"/>
      <c r="G178" s="16"/>
    </row>
    <row r="179" spans="3:7" x14ac:dyDescent="0.25">
      <c r="C179" s="54"/>
      <c r="F179" s="16"/>
      <c r="G179" s="16"/>
    </row>
    <row r="180" spans="3:7" x14ac:dyDescent="0.25">
      <c r="C180" s="54"/>
      <c r="F180" s="16"/>
      <c r="G180" s="16"/>
    </row>
    <row r="181" spans="3:7" x14ac:dyDescent="0.25">
      <c r="C181" s="54"/>
      <c r="F181" s="16"/>
      <c r="G181" s="16"/>
    </row>
    <row r="182" spans="3:7" x14ac:dyDescent="0.25">
      <c r="C182" s="54"/>
      <c r="F182" s="16"/>
      <c r="G182" s="16"/>
    </row>
    <row r="183" spans="3:7" x14ac:dyDescent="0.25">
      <c r="C183" s="54"/>
      <c r="F183" s="16"/>
      <c r="G183" s="16"/>
    </row>
    <row r="184" spans="3:7" x14ac:dyDescent="0.25">
      <c r="C184" s="54"/>
      <c r="F184" s="16"/>
      <c r="G184" s="16"/>
    </row>
    <row r="185" spans="3:7" x14ac:dyDescent="0.25">
      <c r="C185" s="54"/>
      <c r="F185" s="16"/>
      <c r="G185" s="16"/>
    </row>
    <row r="186" spans="3:7" x14ac:dyDescent="0.25">
      <c r="C186" s="54"/>
      <c r="F186" s="16"/>
      <c r="G186" s="16"/>
    </row>
    <row r="187" spans="3:7" x14ac:dyDescent="0.25">
      <c r="C187" s="54"/>
      <c r="F187" s="16"/>
      <c r="G187" s="16"/>
    </row>
    <row r="188" spans="3:7" x14ac:dyDescent="0.25">
      <c r="C188" s="54"/>
      <c r="F188" s="16"/>
      <c r="G188" s="16"/>
    </row>
    <row r="189" spans="3:7" x14ac:dyDescent="0.25">
      <c r="C189" s="54"/>
      <c r="F189" s="16"/>
      <c r="G189" s="16"/>
    </row>
    <row r="190" spans="3:7" x14ac:dyDescent="0.25">
      <c r="C190" s="54"/>
      <c r="F190" s="16"/>
      <c r="G190" s="16"/>
    </row>
  </sheetData>
  <mergeCells count="2">
    <mergeCell ref="A1:I1"/>
    <mergeCell ref="A2:I2"/>
  </mergeCells>
  <pageMargins left="0.7" right="0.7" top="0.75" bottom="0.75" header="0.51180555555555496" footer="0.51180555555555496"/>
  <pageSetup paperSize="9" scale="70" firstPageNumber="0" fitToHeight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4923D-2090-44B4-B127-BD5561A44BBC}">
  <sheetPr>
    <tabColor theme="2"/>
    <pageSetUpPr fitToPage="1"/>
  </sheetPr>
  <dimension ref="A1:I185"/>
  <sheetViews>
    <sheetView tabSelected="1" topLeftCell="A133" zoomScale="65" zoomScaleNormal="65" workbookViewId="0">
      <selection activeCell="D196" sqref="D196"/>
    </sheetView>
  </sheetViews>
  <sheetFormatPr baseColWidth="10" defaultColWidth="10.7109375" defaultRowHeight="15" x14ac:dyDescent="0.25"/>
  <cols>
    <col min="1" max="1" width="50.42578125" style="21" customWidth="1"/>
    <col min="2" max="2" width="14.7109375" style="9" customWidth="1"/>
    <col min="3" max="3" width="14.5703125" style="14" customWidth="1"/>
    <col min="4" max="4" width="65.5703125" customWidth="1"/>
    <col min="5" max="5" width="14.42578125" customWidth="1"/>
    <col min="6" max="6" width="15" style="13" customWidth="1"/>
    <col min="7" max="7" width="11.42578125" style="13" customWidth="1"/>
    <col min="8" max="8" width="22" style="15" customWidth="1"/>
    <col min="14" max="14" width="11.28515625" bestFit="1" customWidth="1"/>
  </cols>
  <sheetData>
    <row r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ht="60" x14ac:dyDescent="0.25">
      <c r="A3" s="3" t="s">
        <v>2</v>
      </c>
      <c r="B3" s="3" t="s">
        <v>3</v>
      </c>
      <c r="C3" s="4" t="s">
        <v>4</v>
      </c>
      <c r="D3" s="3" t="s">
        <v>5</v>
      </c>
      <c r="E3" s="3" t="s">
        <v>6</v>
      </c>
      <c r="F3" s="5" t="s">
        <v>7</v>
      </c>
      <c r="G3" s="5" t="s">
        <v>8</v>
      </c>
      <c r="H3" s="6" t="s">
        <v>9</v>
      </c>
      <c r="I3" s="7" t="s">
        <v>10</v>
      </c>
    </row>
    <row r="4" spans="1:9" x14ac:dyDescent="0.25">
      <c r="A4" s="8" t="s">
        <v>11</v>
      </c>
      <c r="B4" s="9" t="s">
        <v>12</v>
      </c>
      <c r="C4" s="10">
        <v>44197</v>
      </c>
      <c r="D4" s="11" t="s">
        <v>13</v>
      </c>
      <c r="E4" s="12" t="s">
        <v>14</v>
      </c>
      <c r="F4" s="13">
        <v>4.0199999999999996</v>
      </c>
      <c r="G4" s="13">
        <v>0.28000000000000003</v>
      </c>
      <c r="H4" s="12" t="s">
        <v>15</v>
      </c>
    </row>
    <row r="5" spans="1:9" x14ac:dyDescent="0.25">
      <c r="A5" s="8"/>
      <c r="C5" s="10">
        <v>44197</v>
      </c>
      <c r="D5" s="11" t="s">
        <v>16</v>
      </c>
      <c r="E5" s="12" t="s">
        <v>14</v>
      </c>
      <c r="F5" s="13">
        <v>127.6</v>
      </c>
      <c r="G5" s="13">
        <v>8.93</v>
      </c>
      <c r="H5" s="12" t="s">
        <v>17</v>
      </c>
    </row>
    <row r="6" spans="1:9" x14ac:dyDescent="0.25">
      <c r="A6" s="8"/>
      <c r="C6" s="10">
        <v>44197</v>
      </c>
      <c r="D6" s="11" t="s">
        <v>18</v>
      </c>
      <c r="E6" s="12" t="s">
        <v>14</v>
      </c>
      <c r="F6" s="13">
        <v>105</v>
      </c>
      <c r="G6" s="13">
        <v>7.35</v>
      </c>
      <c r="H6" s="12" t="s">
        <v>19</v>
      </c>
    </row>
    <row r="7" spans="1:9" x14ac:dyDescent="0.25">
      <c r="A7" s="8"/>
      <c r="C7" s="14">
        <v>44228</v>
      </c>
      <c r="D7" s="11" t="s">
        <v>20</v>
      </c>
      <c r="E7" s="12" t="s">
        <v>14</v>
      </c>
      <c r="F7" s="13">
        <v>1.69</v>
      </c>
      <c r="G7" s="13">
        <v>0.12</v>
      </c>
      <c r="H7" s="15" t="s">
        <v>21</v>
      </c>
    </row>
    <row r="8" spans="1:9" x14ac:dyDescent="0.25">
      <c r="A8" s="8"/>
      <c r="C8" s="14">
        <v>44228</v>
      </c>
      <c r="D8" s="11" t="s">
        <v>22</v>
      </c>
      <c r="E8" s="12" t="s">
        <v>14</v>
      </c>
      <c r="F8" s="13">
        <v>127.98</v>
      </c>
      <c r="G8" s="13">
        <v>8.9600000000000009</v>
      </c>
      <c r="H8" s="16" t="s">
        <v>23</v>
      </c>
    </row>
    <row r="9" spans="1:9" x14ac:dyDescent="0.25">
      <c r="A9" s="8"/>
      <c r="C9" s="14">
        <v>44228</v>
      </c>
      <c r="D9" s="11" t="s">
        <v>24</v>
      </c>
      <c r="E9" s="12" t="s">
        <v>14</v>
      </c>
      <c r="F9" s="13">
        <v>105</v>
      </c>
      <c r="G9" s="13">
        <v>7.35</v>
      </c>
      <c r="H9" s="15" t="s">
        <v>25</v>
      </c>
    </row>
    <row r="10" spans="1:9" x14ac:dyDescent="0.25">
      <c r="A10" s="8"/>
      <c r="C10" s="14">
        <v>44256</v>
      </c>
      <c r="D10" s="11" t="s">
        <v>20</v>
      </c>
      <c r="E10" s="12" t="s">
        <v>14</v>
      </c>
      <c r="F10" s="13">
        <v>5.73</v>
      </c>
      <c r="G10" s="13">
        <v>0.4</v>
      </c>
      <c r="H10" s="15" t="s">
        <v>26</v>
      </c>
    </row>
    <row r="11" spans="1:9" x14ac:dyDescent="0.25">
      <c r="A11" s="8"/>
      <c r="C11" s="14">
        <v>44256</v>
      </c>
      <c r="D11" s="11" t="s">
        <v>22</v>
      </c>
      <c r="E11" s="12" t="s">
        <v>14</v>
      </c>
      <c r="F11" s="13">
        <f>117.8+9.8</f>
        <v>127.6</v>
      </c>
      <c r="G11" s="13">
        <v>8.93</v>
      </c>
      <c r="H11" s="15" t="s">
        <v>27</v>
      </c>
    </row>
    <row r="12" spans="1:9" x14ac:dyDescent="0.25">
      <c r="A12" s="8"/>
      <c r="C12" s="14">
        <v>44256</v>
      </c>
      <c r="D12" s="11" t="s">
        <v>24</v>
      </c>
      <c r="E12" s="12" t="s">
        <v>14</v>
      </c>
      <c r="F12" s="13">
        <v>105</v>
      </c>
      <c r="G12" s="13">
        <v>7.35</v>
      </c>
      <c r="H12" s="15" t="s">
        <v>27</v>
      </c>
    </row>
    <row r="13" spans="1:9" x14ac:dyDescent="0.25">
      <c r="A13" s="8"/>
      <c r="C13" s="14">
        <v>44287</v>
      </c>
      <c r="D13" s="11" t="s">
        <v>57</v>
      </c>
      <c r="E13" s="12" t="s">
        <v>14</v>
      </c>
      <c r="F13" s="13">
        <v>2.04</v>
      </c>
      <c r="G13" s="13">
        <v>0.14000000000000001</v>
      </c>
      <c r="H13" s="15" t="s">
        <v>58</v>
      </c>
    </row>
    <row r="14" spans="1:9" x14ac:dyDescent="0.25">
      <c r="A14" s="8"/>
      <c r="C14" s="14">
        <v>44287</v>
      </c>
      <c r="D14" s="11" t="s">
        <v>59</v>
      </c>
      <c r="E14" s="12" t="s">
        <v>14</v>
      </c>
      <c r="F14" s="13">
        <v>127.6</v>
      </c>
      <c r="G14" s="13">
        <v>8.93</v>
      </c>
      <c r="H14" s="15" t="s">
        <v>60</v>
      </c>
    </row>
    <row r="15" spans="1:9" x14ac:dyDescent="0.25">
      <c r="A15" s="8"/>
      <c r="C15" s="14">
        <v>44287</v>
      </c>
      <c r="D15" s="11" t="s">
        <v>61</v>
      </c>
      <c r="E15" s="12" t="s">
        <v>14</v>
      </c>
      <c r="F15" s="13">
        <v>105</v>
      </c>
      <c r="G15" s="13">
        <v>7.35</v>
      </c>
      <c r="H15" s="15" t="s">
        <v>62</v>
      </c>
    </row>
    <row r="16" spans="1:9" x14ac:dyDescent="0.25">
      <c r="A16" s="8"/>
      <c r="C16" s="14">
        <v>44317</v>
      </c>
      <c r="D16" s="11" t="s">
        <v>63</v>
      </c>
      <c r="E16" s="12" t="s">
        <v>14</v>
      </c>
      <c r="F16" s="13">
        <v>2.58</v>
      </c>
      <c r="G16" s="13">
        <v>0.18</v>
      </c>
      <c r="H16" s="15" t="s">
        <v>64</v>
      </c>
    </row>
    <row r="17" spans="1:8" x14ac:dyDescent="0.25">
      <c r="A17" s="8"/>
      <c r="C17" s="14">
        <v>44317</v>
      </c>
      <c r="D17" s="11" t="s">
        <v>65</v>
      </c>
      <c r="E17" s="12" t="s">
        <v>14</v>
      </c>
      <c r="F17" s="13">
        <v>127.6</v>
      </c>
      <c r="G17" s="13">
        <v>8.93</v>
      </c>
      <c r="H17" s="15" t="s">
        <v>66</v>
      </c>
    </row>
    <row r="18" spans="1:8" x14ac:dyDescent="0.25">
      <c r="A18" s="8"/>
      <c r="C18" s="14">
        <v>44317</v>
      </c>
      <c r="D18" s="11" t="s">
        <v>67</v>
      </c>
      <c r="E18" s="12" t="s">
        <v>14</v>
      </c>
      <c r="F18" s="13">
        <v>105</v>
      </c>
      <c r="G18" s="13">
        <v>7.35</v>
      </c>
      <c r="H18" s="15" t="s">
        <v>68</v>
      </c>
    </row>
    <row r="19" spans="1:8" x14ac:dyDescent="0.25">
      <c r="A19" s="8"/>
      <c r="C19" s="14">
        <v>44348</v>
      </c>
      <c r="D19" s="11" t="s">
        <v>69</v>
      </c>
      <c r="E19" s="12" t="s">
        <v>14</v>
      </c>
      <c r="F19" s="13">
        <v>4.1399999999999997</v>
      </c>
      <c r="G19" s="13">
        <v>0.28999999999999998</v>
      </c>
      <c r="H19" s="15" t="s">
        <v>70</v>
      </c>
    </row>
    <row r="20" spans="1:8" x14ac:dyDescent="0.25">
      <c r="A20" s="8"/>
      <c r="C20" s="14">
        <v>44348</v>
      </c>
      <c r="D20" s="11" t="s">
        <v>69</v>
      </c>
      <c r="E20" s="12" t="s">
        <v>14</v>
      </c>
      <c r="F20" s="13">
        <v>127.6</v>
      </c>
      <c r="G20" s="13">
        <v>8.93</v>
      </c>
      <c r="H20" s="15" t="s">
        <v>71</v>
      </c>
    </row>
    <row r="21" spans="1:8" x14ac:dyDescent="0.25">
      <c r="A21" s="8"/>
      <c r="C21" s="14">
        <v>44348</v>
      </c>
      <c r="D21" s="11" t="s">
        <v>69</v>
      </c>
      <c r="E21" s="12" t="s">
        <v>14</v>
      </c>
      <c r="F21" s="13">
        <v>105</v>
      </c>
      <c r="G21" s="13">
        <v>7.35</v>
      </c>
      <c r="H21" s="15" t="s">
        <v>72</v>
      </c>
    </row>
    <row r="22" spans="1:8" x14ac:dyDescent="0.25">
      <c r="A22" s="8"/>
      <c r="C22" s="14">
        <v>44378</v>
      </c>
      <c r="D22" s="11" t="s">
        <v>107</v>
      </c>
      <c r="E22" s="12" t="s">
        <v>14</v>
      </c>
      <c r="F22" s="13">
        <v>15.64</v>
      </c>
      <c r="G22" s="13">
        <v>1.1000000000000001</v>
      </c>
      <c r="H22" s="15" t="s">
        <v>108</v>
      </c>
    </row>
    <row r="23" spans="1:8" x14ac:dyDescent="0.25">
      <c r="A23" s="8"/>
      <c r="C23" s="14">
        <v>44378</v>
      </c>
      <c r="D23" s="11" t="s">
        <v>109</v>
      </c>
      <c r="E23" s="12" t="s">
        <v>14</v>
      </c>
      <c r="F23" s="13">
        <v>127.6</v>
      </c>
      <c r="G23" s="13">
        <v>8.93</v>
      </c>
      <c r="H23" s="15" t="s">
        <v>110</v>
      </c>
    </row>
    <row r="24" spans="1:8" x14ac:dyDescent="0.25">
      <c r="A24" s="8"/>
      <c r="C24" s="14">
        <v>44378</v>
      </c>
      <c r="D24" s="11" t="s">
        <v>111</v>
      </c>
      <c r="E24" s="12" t="s">
        <v>14</v>
      </c>
      <c r="F24" s="13">
        <v>105</v>
      </c>
      <c r="G24" s="13">
        <v>7.35</v>
      </c>
      <c r="H24" s="15" t="s">
        <v>112</v>
      </c>
    </row>
    <row r="25" spans="1:8" x14ac:dyDescent="0.25">
      <c r="A25" s="8"/>
      <c r="C25" s="14">
        <v>44409</v>
      </c>
      <c r="D25" s="11" t="s">
        <v>113</v>
      </c>
      <c r="E25" s="12" t="s">
        <v>14</v>
      </c>
      <c r="F25" s="13">
        <v>2.88</v>
      </c>
      <c r="G25" s="13">
        <v>0.2</v>
      </c>
      <c r="H25" s="15" t="s">
        <v>114</v>
      </c>
    </row>
    <row r="26" spans="1:8" x14ac:dyDescent="0.25">
      <c r="A26" s="8"/>
      <c r="C26" s="14">
        <v>44409</v>
      </c>
      <c r="D26" s="11" t="s">
        <v>115</v>
      </c>
      <c r="E26" s="12" t="s">
        <v>14</v>
      </c>
      <c r="F26" s="13">
        <v>127.6</v>
      </c>
      <c r="G26" s="13">
        <v>8.93</v>
      </c>
      <c r="H26" s="15" t="s">
        <v>116</v>
      </c>
    </row>
    <row r="27" spans="1:8" x14ac:dyDescent="0.25">
      <c r="A27" s="8"/>
      <c r="C27" s="14">
        <v>44409</v>
      </c>
      <c r="D27" s="11" t="s">
        <v>117</v>
      </c>
      <c r="E27" s="12" t="s">
        <v>14</v>
      </c>
      <c r="F27" s="13">
        <v>105</v>
      </c>
      <c r="G27" s="13">
        <v>7.35</v>
      </c>
      <c r="H27" s="15" t="s">
        <v>118</v>
      </c>
    </row>
    <row r="28" spans="1:8" x14ac:dyDescent="0.25">
      <c r="A28" s="8"/>
      <c r="C28" s="14">
        <v>44440</v>
      </c>
      <c r="D28" s="11" t="s">
        <v>119</v>
      </c>
      <c r="E28" s="12" t="s">
        <v>14</v>
      </c>
      <c r="F28" s="13">
        <v>0.59</v>
      </c>
      <c r="G28" s="13">
        <v>0.04</v>
      </c>
      <c r="H28" s="15" t="s">
        <v>120</v>
      </c>
    </row>
    <row r="29" spans="1:8" x14ac:dyDescent="0.25">
      <c r="A29" s="8"/>
      <c r="C29" s="14">
        <v>44440</v>
      </c>
      <c r="D29" s="11" t="s">
        <v>121</v>
      </c>
      <c r="E29" s="12" t="s">
        <v>14</v>
      </c>
      <c r="F29" s="13">
        <v>127.6</v>
      </c>
      <c r="G29" s="13">
        <v>8.93</v>
      </c>
      <c r="H29" s="15" t="s">
        <v>122</v>
      </c>
    </row>
    <row r="30" spans="1:8" x14ac:dyDescent="0.25">
      <c r="A30" s="8"/>
      <c r="C30" s="14">
        <v>44440</v>
      </c>
      <c r="D30" s="11" t="s">
        <v>123</v>
      </c>
      <c r="E30" s="12" t="s">
        <v>14</v>
      </c>
      <c r="F30" s="13">
        <v>105</v>
      </c>
      <c r="G30" s="13">
        <v>7.35</v>
      </c>
      <c r="H30" s="15" t="s">
        <v>124</v>
      </c>
    </row>
    <row r="31" spans="1:8" x14ac:dyDescent="0.25">
      <c r="A31" s="8"/>
      <c r="C31" s="14">
        <v>44470</v>
      </c>
      <c r="D31" s="11" t="s">
        <v>176</v>
      </c>
      <c r="E31" s="12" t="s">
        <v>14</v>
      </c>
      <c r="F31" s="13">
        <v>1.34</v>
      </c>
      <c r="G31" s="13">
        <v>0.09</v>
      </c>
      <c r="H31" s="15" t="s">
        <v>177</v>
      </c>
    </row>
    <row r="32" spans="1:8" x14ac:dyDescent="0.25">
      <c r="A32" s="8"/>
      <c r="C32" s="14">
        <v>44470</v>
      </c>
      <c r="D32" s="11" t="s">
        <v>178</v>
      </c>
      <c r="E32" s="12" t="s">
        <v>14</v>
      </c>
      <c r="F32" s="13">
        <v>114.35</v>
      </c>
      <c r="G32" s="13">
        <v>8</v>
      </c>
      <c r="H32" s="15" t="s">
        <v>179</v>
      </c>
    </row>
    <row r="33" spans="1:9" x14ac:dyDescent="0.25">
      <c r="A33" s="8"/>
      <c r="C33" s="14">
        <v>44470</v>
      </c>
      <c r="D33" s="11" t="s">
        <v>180</v>
      </c>
      <c r="E33" s="12" t="s">
        <v>14</v>
      </c>
      <c r="F33" s="13">
        <v>106</v>
      </c>
      <c r="G33" s="13">
        <v>7.42</v>
      </c>
      <c r="H33" s="15" t="s">
        <v>181</v>
      </c>
    </row>
    <row r="34" spans="1:9" x14ac:dyDescent="0.25">
      <c r="A34" s="8"/>
      <c r="C34" s="14">
        <v>44501</v>
      </c>
      <c r="D34" s="11" t="s">
        <v>182</v>
      </c>
      <c r="E34" s="12" t="s">
        <v>14</v>
      </c>
      <c r="F34" s="13">
        <v>2.7</v>
      </c>
      <c r="G34" s="13">
        <v>0.19</v>
      </c>
      <c r="H34" s="15" t="s">
        <v>183</v>
      </c>
    </row>
    <row r="35" spans="1:9" x14ac:dyDescent="0.25">
      <c r="A35" s="8"/>
      <c r="C35" s="14">
        <v>44501</v>
      </c>
      <c r="D35" s="11" t="s">
        <v>184</v>
      </c>
      <c r="E35" s="12" t="s">
        <v>14</v>
      </c>
      <c r="F35" s="13">
        <v>120.8</v>
      </c>
      <c r="G35" s="13">
        <v>8.4600000000000009</v>
      </c>
      <c r="H35" s="15" t="s">
        <v>185</v>
      </c>
    </row>
    <row r="36" spans="1:9" x14ac:dyDescent="0.25">
      <c r="A36" s="8"/>
      <c r="C36" s="14">
        <v>44501</v>
      </c>
      <c r="D36" s="11" t="s">
        <v>186</v>
      </c>
      <c r="E36" s="12" t="s">
        <v>14</v>
      </c>
      <c r="F36" s="13">
        <v>106</v>
      </c>
      <c r="G36" s="13">
        <v>7.42</v>
      </c>
      <c r="H36" s="15" t="s">
        <v>187</v>
      </c>
    </row>
    <row r="37" spans="1:9" x14ac:dyDescent="0.25">
      <c r="A37" s="8"/>
      <c r="C37" s="14">
        <v>44531</v>
      </c>
      <c r="D37" s="11" t="s">
        <v>188</v>
      </c>
      <c r="E37" s="12" t="s">
        <v>14</v>
      </c>
      <c r="F37" s="13">
        <v>2.16</v>
      </c>
      <c r="G37" s="13">
        <v>0.15</v>
      </c>
      <c r="H37" s="15" t="s">
        <v>189</v>
      </c>
    </row>
    <row r="38" spans="1:9" x14ac:dyDescent="0.25">
      <c r="A38" s="8"/>
      <c r="C38" s="14">
        <v>44531</v>
      </c>
      <c r="D38" s="11" t="s">
        <v>190</v>
      </c>
      <c r="E38" s="12" t="s">
        <v>14</v>
      </c>
      <c r="F38" s="13">
        <v>120.8</v>
      </c>
      <c r="G38" s="13">
        <v>8.4600000000000009</v>
      </c>
      <c r="H38" s="15" t="s">
        <v>191</v>
      </c>
    </row>
    <row r="39" spans="1:9" x14ac:dyDescent="0.25">
      <c r="A39" s="8"/>
      <c r="C39" s="14">
        <v>44531</v>
      </c>
      <c r="D39" s="11" t="s">
        <v>192</v>
      </c>
      <c r="E39" s="12" t="s">
        <v>14</v>
      </c>
      <c r="F39" s="17">
        <v>106</v>
      </c>
      <c r="G39" s="13">
        <v>7.42</v>
      </c>
      <c r="H39" s="15" t="s">
        <v>193</v>
      </c>
    </row>
    <row r="40" spans="1:9" x14ac:dyDescent="0.25">
      <c r="A40" s="8"/>
      <c r="D40" s="11"/>
      <c r="E40" s="12"/>
      <c r="F40" s="55">
        <f>SUM(F4:F39)</f>
        <v>2813.2400000000002</v>
      </c>
      <c r="I40" s="18">
        <f>F40/$F$171</f>
        <v>3.8667983071108525E-2</v>
      </c>
    </row>
    <row r="41" spans="1:9" x14ac:dyDescent="0.25">
      <c r="A41" s="8"/>
      <c r="C41" s="19"/>
      <c r="D41" s="11"/>
      <c r="E41" s="9"/>
      <c r="F41" s="20"/>
      <c r="G41" s="20"/>
      <c r="H41" s="12"/>
    </row>
    <row r="42" spans="1:9" x14ac:dyDescent="0.25">
      <c r="A42" s="21" t="s">
        <v>28</v>
      </c>
      <c r="B42" s="9" t="s">
        <v>29</v>
      </c>
      <c r="C42" s="14">
        <v>44229</v>
      </c>
      <c r="D42" s="11" t="s">
        <v>30</v>
      </c>
      <c r="E42" s="12" t="s">
        <v>14</v>
      </c>
      <c r="F42" s="13">
        <f>36.95-1.05-0.06</f>
        <v>35.840000000000003</v>
      </c>
      <c r="G42" s="13">
        <v>1.1100000000000001</v>
      </c>
      <c r="H42" s="15" t="s">
        <v>31</v>
      </c>
    </row>
    <row r="43" spans="1:9" x14ac:dyDescent="0.25">
      <c r="A43" s="8"/>
      <c r="C43" s="14">
        <v>44253</v>
      </c>
      <c r="D43" s="11" t="s">
        <v>32</v>
      </c>
      <c r="E43" s="12" t="s">
        <v>14</v>
      </c>
      <c r="F43" s="13">
        <f>25.18-0.76</f>
        <v>24.419999999999998</v>
      </c>
      <c r="G43" s="13">
        <v>0.76</v>
      </c>
      <c r="H43" s="15" t="s">
        <v>33</v>
      </c>
    </row>
    <row r="44" spans="1:9" x14ac:dyDescent="0.25">
      <c r="A44" s="8"/>
      <c r="C44" s="14">
        <v>44281</v>
      </c>
      <c r="D44" t="s">
        <v>74</v>
      </c>
      <c r="E44" s="12" t="s">
        <v>14</v>
      </c>
      <c r="F44" s="13">
        <f>27.66-0.78-0.05</f>
        <v>26.83</v>
      </c>
      <c r="G44" s="13">
        <f>0.78+0.05</f>
        <v>0.83000000000000007</v>
      </c>
      <c r="H44" s="15" t="s">
        <v>75</v>
      </c>
    </row>
    <row r="45" spans="1:9" x14ac:dyDescent="0.25">
      <c r="A45" s="8"/>
      <c r="C45" s="14">
        <v>44316</v>
      </c>
      <c r="D45" t="s">
        <v>76</v>
      </c>
      <c r="E45" s="12" t="s">
        <v>14</v>
      </c>
      <c r="F45" s="13">
        <f>38.33-1.09-0.07</f>
        <v>37.169999999999995</v>
      </c>
      <c r="G45" s="13">
        <v>1.1599999999999999</v>
      </c>
      <c r="H45" s="15" t="s">
        <v>77</v>
      </c>
    </row>
    <row r="46" spans="1:9" x14ac:dyDescent="0.25">
      <c r="A46" s="8"/>
      <c r="C46" s="14">
        <v>44351</v>
      </c>
      <c r="D46" t="s">
        <v>78</v>
      </c>
      <c r="E46" s="12" t="s">
        <v>14</v>
      </c>
      <c r="F46" s="13">
        <f>31.11-0.88-0.05</f>
        <v>30.18</v>
      </c>
      <c r="G46" s="13">
        <f>0.88+0.05</f>
        <v>0.93</v>
      </c>
      <c r="H46" s="15" t="s">
        <v>79</v>
      </c>
    </row>
    <row r="47" spans="1:9" x14ac:dyDescent="0.25">
      <c r="A47" s="8"/>
      <c r="C47" s="14">
        <v>44358</v>
      </c>
      <c r="D47" t="s">
        <v>80</v>
      </c>
      <c r="E47" s="12" t="s">
        <v>14</v>
      </c>
      <c r="F47" s="13">
        <v>7.22</v>
      </c>
      <c r="G47" s="13">
        <v>0.22</v>
      </c>
      <c r="H47" s="15" t="s">
        <v>81</v>
      </c>
    </row>
    <row r="48" spans="1:9" x14ac:dyDescent="0.25">
      <c r="A48" s="8"/>
      <c r="C48" s="14">
        <v>44378</v>
      </c>
      <c r="D48" t="s">
        <v>125</v>
      </c>
      <c r="E48" s="12" t="s">
        <v>14</v>
      </c>
      <c r="F48" s="13">
        <f>24.92-0.75</f>
        <v>24.17</v>
      </c>
      <c r="G48" s="13">
        <v>0.75</v>
      </c>
      <c r="H48" s="15" t="s">
        <v>126</v>
      </c>
    </row>
    <row r="49" spans="1:9" x14ac:dyDescent="0.25">
      <c r="A49" s="8"/>
      <c r="C49" s="14">
        <v>44411</v>
      </c>
      <c r="D49" t="s">
        <v>127</v>
      </c>
      <c r="E49" s="12" t="s">
        <v>14</v>
      </c>
      <c r="F49" s="13">
        <f>39.39-1.18</f>
        <v>38.21</v>
      </c>
      <c r="G49" s="13">
        <v>1.18</v>
      </c>
      <c r="H49" s="15" t="s">
        <v>128</v>
      </c>
    </row>
    <row r="50" spans="1:9" x14ac:dyDescent="0.25">
      <c r="A50" s="8"/>
      <c r="C50" s="14">
        <v>44435</v>
      </c>
      <c r="D50" t="s">
        <v>129</v>
      </c>
      <c r="E50" s="12" t="s">
        <v>14</v>
      </c>
      <c r="F50" s="13">
        <f>39.12-1.17</f>
        <v>37.949999999999996</v>
      </c>
      <c r="G50" s="13">
        <f>1.11+0.06</f>
        <v>1.1700000000000002</v>
      </c>
      <c r="H50" s="15" t="s">
        <v>130</v>
      </c>
    </row>
    <row r="51" spans="1:9" x14ac:dyDescent="0.25">
      <c r="B51" s="45"/>
      <c r="C51" s="14">
        <v>44467</v>
      </c>
      <c r="D51" t="s">
        <v>131</v>
      </c>
      <c r="E51" s="12" t="s">
        <v>14</v>
      </c>
      <c r="F51" s="13">
        <v>36.020000000000003</v>
      </c>
      <c r="G51" s="13">
        <v>1.1100000000000001</v>
      </c>
      <c r="H51" s="15" t="s">
        <v>132</v>
      </c>
    </row>
    <row r="52" spans="1:9" x14ac:dyDescent="0.25">
      <c r="A52" s="8"/>
      <c r="C52" s="14">
        <v>44498</v>
      </c>
      <c r="D52" t="s">
        <v>194</v>
      </c>
      <c r="E52" s="12" t="s">
        <v>14</v>
      </c>
      <c r="F52" s="13">
        <v>45.04</v>
      </c>
      <c r="G52" s="13">
        <v>1.39</v>
      </c>
      <c r="H52" s="15" t="s">
        <v>336</v>
      </c>
    </row>
    <row r="53" spans="1:9" x14ac:dyDescent="0.25">
      <c r="A53" s="8"/>
      <c r="C53" s="14">
        <v>44529</v>
      </c>
      <c r="D53" t="s">
        <v>196</v>
      </c>
      <c r="E53" s="12" t="s">
        <v>14</v>
      </c>
      <c r="F53" s="13">
        <v>37.31</v>
      </c>
      <c r="G53" s="13">
        <v>1.1499999999999999</v>
      </c>
      <c r="H53" s="15" t="s">
        <v>337</v>
      </c>
    </row>
    <row r="54" spans="1:9" x14ac:dyDescent="0.25">
      <c r="A54" s="8"/>
      <c r="C54" s="14">
        <v>44559</v>
      </c>
      <c r="D54" t="s">
        <v>198</v>
      </c>
      <c r="E54" s="12" t="s">
        <v>14</v>
      </c>
      <c r="F54" s="17">
        <v>52.55</v>
      </c>
      <c r="G54" s="13">
        <v>1.61</v>
      </c>
      <c r="H54" s="15" t="s">
        <v>199</v>
      </c>
    </row>
    <row r="55" spans="1:9" x14ac:dyDescent="0.25">
      <c r="A55" s="8"/>
      <c r="D55" s="11"/>
      <c r="E55" s="12"/>
      <c r="F55" s="55">
        <f>SUM(F42:F54)</f>
        <v>432.91</v>
      </c>
      <c r="I55" s="18">
        <f>F55/$F$171</f>
        <v>5.9503478378359438E-3</v>
      </c>
    </row>
    <row r="56" spans="1:9" x14ac:dyDescent="0.25">
      <c r="A56" s="8"/>
      <c r="C56" s="19"/>
      <c r="D56" s="11"/>
      <c r="E56" s="9"/>
      <c r="F56" s="20"/>
      <c r="G56" s="20"/>
      <c r="H56" s="12"/>
    </row>
    <row r="57" spans="1:9" x14ac:dyDescent="0.25">
      <c r="A57" s="8" t="s">
        <v>34</v>
      </c>
      <c r="B57" s="9" t="s">
        <v>35</v>
      </c>
      <c r="C57" s="19">
        <v>44225</v>
      </c>
      <c r="D57" t="s">
        <v>36</v>
      </c>
      <c r="E57" s="12" t="s">
        <v>37</v>
      </c>
      <c r="F57" s="13">
        <v>28.66</v>
      </c>
      <c r="G57" s="13">
        <v>0.38</v>
      </c>
      <c r="H57" s="15" t="s">
        <v>38</v>
      </c>
      <c r="I57" s="18"/>
    </row>
    <row r="58" spans="1:9" x14ac:dyDescent="0.25">
      <c r="A58" s="8"/>
      <c r="C58" s="14">
        <v>44286</v>
      </c>
      <c r="D58" t="s">
        <v>82</v>
      </c>
      <c r="E58" s="12" t="s">
        <v>37</v>
      </c>
      <c r="F58" s="13">
        <v>28.66</v>
      </c>
      <c r="G58" s="13">
        <v>0.38</v>
      </c>
      <c r="H58" s="15" t="s">
        <v>83</v>
      </c>
      <c r="I58" s="18"/>
    </row>
    <row r="59" spans="1:9" x14ac:dyDescent="0.25">
      <c r="A59" s="8"/>
      <c r="C59" s="14">
        <v>44347</v>
      </c>
      <c r="D59" t="s">
        <v>84</v>
      </c>
      <c r="E59" s="12" t="s">
        <v>37</v>
      </c>
      <c r="F59" s="13">
        <v>28.66</v>
      </c>
      <c r="G59" s="13">
        <v>0.38</v>
      </c>
      <c r="H59" s="15" t="s">
        <v>85</v>
      </c>
      <c r="I59" s="18"/>
    </row>
    <row r="60" spans="1:9" x14ac:dyDescent="0.25">
      <c r="A60" s="8"/>
      <c r="C60" s="14">
        <v>44407</v>
      </c>
      <c r="D60" t="s">
        <v>133</v>
      </c>
      <c r="E60" s="12" t="s">
        <v>37</v>
      </c>
      <c r="F60" s="13">
        <v>28.66</v>
      </c>
      <c r="G60" s="13">
        <v>0.38</v>
      </c>
      <c r="H60" s="15" t="s">
        <v>134</v>
      </c>
      <c r="I60" s="18"/>
    </row>
    <row r="61" spans="1:9" x14ac:dyDescent="0.25">
      <c r="A61" s="8"/>
      <c r="C61" s="14">
        <v>44469</v>
      </c>
      <c r="D61" t="s">
        <v>135</v>
      </c>
      <c r="E61" s="12" t="s">
        <v>37</v>
      </c>
      <c r="F61" s="13">
        <v>28.66</v>
      </c>
      <c r="G61" s="13">
        <v>0.38</v>
      </c>
      <c r="H61" s="15" t="s">
        <v>136</v>
      </c>
      <c r="I61" s="18"/>
    </row>
    <row r="62" spans="1:9" x14ac:dyDescent="0.25">
      <c r="A62" s="8"/>
      <c r="C62" s="14">
        <v>44530</v>
      </c>
      <c r="D62" t="s">
        <v>200</v>
      </c>
      <c r="E62" s="12" t="s">
        <v>37</v>
      </c>
      <c r="F62" s="17">
        <v>23.57</v>
      </c>
      <c r="G62" s="13">
        <v>0.27</v>
      </c>
      <c r="H62" s="15" t="s">
        <v>201</v>
      </c>
      <c r="I62" s="18"/>
    </row>
    <row r="63" spans="1:9" x14ac:dyDescent="0.25">
      <c r="A63" s="8"/>
      <c r="C63" s="19"/>
      <c r="E63" s="12"/>
      <c r="F63" s="13">
        <f>SUM(F57:F62)</f>
        <v>166.87</v>
      </c>
      <c r="I63" s="18">
        <f>F63/$F$171</f>
        <v>2.2936281067651105E-3</v>
      </c>
    </row>
    <row r="64" spans="1:9" x14ac:dyDescent="0.25">
      <c r="A64" s="22"/>
      <c r="B64" s="22"/>
      <c r="C64" s="23"/>
      <c r="D64" s="24"/>
      <c r="E64" s="22"/>
      <c r="F64" s="25"/>
      <c r="G64" s="25"/>
      <c r="H64" s="26"/>
    </row>
    <row r="65" spans="1:9" ht="47.25" customHeight="1" x14ac:dyDescent="0.25">
      <c r="A65" s="27" t="s">
        <v>39</v>
      </c>
      <c r="B65" s="28" t="s">
        <v>40</v>
      </c>
      <c r="C65" s="19">
        <v>44256</v>
      </c>
      <c r="D65" s="64" t="s">
        <v>41</v>
      </c>
      <c r="E65" s="28" t="s">
        <v>42</v>
      </c>
      <c r="F65" s="31">
        <v>1540</v>
      </c>
      <c r="G65" s="31"/>
      <c r="H65" s="32" t="s">
        <v>43</v>
      </c>
      <c r="I65" s="18"/>
    </row>
    <row r="66" spans="1:9" ht="60" x14ac:dyDescent="0.25">
      <c r="A66" s="27"/>
      <c r="B66" s="28"/>
      <c r="C66" s="19">
        <v>44377</v>
      </c>
      <c r="D66" s="64" t="s">
        <v>86</v>
      </c>
      <c r="E66" s="28" t="s">
        <v>87</v>
      </c>
      <c r="F66" s="31">
        <v>3080</v>
      </c>
      <c r="G66" s="31"/>
      <c r="H66" s="32" t="s">
        <v>88</v>
      </c>
      <c r="I66" s="18"/>
    </row>
    <row r="67" spans="1:9" ht="60" x14ac:dyDescent="0.25">
      <c r="A67" s="27"/>
      <c r="B67" s="28"/>
      <c r="C67" s="19">
        <v>44377</v>
      </c>
      <c r="D67" s="64" t="s">
        <v>89</v>
      </c>
      <c r="E67" s="28" t="s">
        <v>202</v>
      </c>
      <c r="F67" s="31">
        <v>500</v>
      </c>
      <c r="G67" s="31"/>
      <c r="H67" s="32" t="s">
        <v>90</v>
      </c>
      <c r="I67" s="18"/>
    </row>
    <row r="68" spans="1:9" ht="90" x14ac:dyDescent="0.25">
      <c r="A68" s="27"/>
      <c r="B68" s="28"/>
      <c r="C68" s="19">
        <v>44473</v>
      </c>
      <c r="D68" s="64" t="s">
        <v>203</v>
      </c>
      <c r="E68" s="28" t="s">
        <v>204</v>
      </c>
      <c r="F68" s="31">
        <v>2310</v>
      </c>
      <c r="G68" s="31"/>
      <c r="H68" s="32" t="s">
        <v>205</v>
      </c>
      <c r="I68" s="18"/>
    </row>
    <row r="69" spans="1:9" ht="45" x14ac:dyDescent="0.25">
      <c r="A69" s="27"/>
      <c r="B69" s="28"/>
      <c r="C69" s="19">
        <v>44502</v>
      </c>
      <c r="D69" s="64" t="s">
        <v>206</v>
      </c>
      <c r="E69" s="28" t="s">
        <v>202</v>
      </c>
      <c r="F69" s="31">
        <v>770</v>
      </c>
      <c r="G69" s="31"/>
      <c r="H69" s="32" t="s">
        <v>207</v>
      </c>
      <c r="I69" s="18"/>
    </row>
    <row r="70" spans="1:9" ht="45" x14ac:dyDescent="0.25">
      <c r="A70" s="27"/>
      <c r="B70" s="28"/>
      <c r="C70" s="19">
        <v>44532</v>
      </c>
      <c r="D70" s="64" t="s">
        <v>208</v>
      </c>
      <c r="E70" s="28" t="s">
        <v>202</v>
      </c>
      <c r="F70" s="31">
        <v>1200</v>
      </c>
      <c r="G70" s="31"/>
      <c r="H70" s="32" t="s">
        <v>209</v>
      </c>
      <c r="I70" s="18"/>
    </row>
    <row r="71" spans="1:9" ht="30" x14ac:dyDescent="0.25">
      <c r="A71" s="27"/>
      <c r="B71" s="28"/>
      <c r="C71" s="19">
        <v>44543</v>
      </c>
      <c r="D71" s="64" t="s">
        <v>210</v>
      </c>
      <c r="E71" s="28" t="s">
        <v>211</v>
      </c>
      <c r="F71" s="31">
        <v>700</v>
      </c>
      <c r="G71" s="31"/>
      <c r="H71" s="32" t="s">
        <v>212</v>
      </c>
      <c r="I71" s="18"/>
    </row>
    <row r="72" spans="1:9" ht="47.25" customHeight="1" x14ac:dyDescent="0.25">
      <c r="A72" s="27"/>
      <c r="B72" s="28"/>
      <c r="C72" s="19">
        <v>44560</v>
      </c>
      <c r="D72" s="64" t="s">
        <v>213</v>
      </c>
      <c r="E72" s="28" t="s">
        <v>214</v>
      </c>
      <c r="F72" s="31">
        <v>4900</v>
      </c>
      <c r="G72" s="31"/>
      <c r="H72" s="32" t="s">
        <v>215</v>
      </c>
      <c r="I72" s="18"/>
    </row>
    <row r="73" spans="1:9" ht="47.25" customHeight="1" x14ac:dyDescent="0.25">
      <c r="A73" s="27"/>
      <c r="B73" s="28"/>
      <c r="C73" s="29"/>
      <c r="D73" s="30"/>
      <c r="E73" s="28"/>
      <c r="F73" s="25">
        <f>SUM(F65:F72)</f>
        <v>15000</v>
      </c>
      <c r="G73" s="31"/>
      <c r="H73" s="32"/>
      <c r="I73" s="56">
        <f>F73/$F$171</f>
        <v>0.20617499611360132</v>
      </c>
    </row>
    <row r="74" spans="1:9" ht="47.25" customHeight="1" x14ac:dyDescent="0.25">
      <c r="A74" s="27" t="s">
        <v>91</v>
      </c>
      <c r="B74" s="28" t="s">
        <v>92</v>
      </c>
      <c r="C74" s="19">
        <v>44315</v>
      </c>
      <c r="D74" s="64" t="s">
        <v>93</v>
      </c>
      <c r="E74" s="28" t="s">
        <v>87</v>
      </c>
      <c r="F74" s="31">
        <v>3500</v>
      </c>
      <c r="G74" s="31"/>
      <c r="H74" s="32" t="s">
        <v>94</v>
      </c>
      <c r="I74" s="18"/>
    </row>
    <row r="75" spans="1:9" ht="60" x14ac:dyDescent="0.25">
      <c r="B75" s="28"/>
      <c r="C75" s="19">
        <v>44377</v>
      </c>
      <c r="D75" s="64" t="s">
        <v>95</v>
      </c>
      <c r="E75" s="28" t="s">
        <v>202</v>
      </c>
      <c r="F75" s="31">
        <v>500</v>
      </c>
      <c r="G75" s="31"/>
      <c r="H75" s="32" t="s">
        <v>96</v>
      </c>
      <c r="I75" s="18"/>
    </row>
    <row r="76" spans="1:9" ht="47.25" customHeight="1" x14ac:dyDescent="0.25">
      <c r="B76" s="28"/>
      <c r="C76" s="19">
        <v>44405</v>
      </c>
      <c r="D76" s="64" t="s">
        <v>137</v>
      </c>
      <c r="E76" s="28" t="s">
        <v>204</v>
      </c>
      <c r="F76" s="31">
        <v>2660</v>
      </c>
      <c r="G76" s="31"/>
      <c r="H76" s="32" t="s">
        <v>138</v>
      </c>
      <c r="I76" s="18"/>
    </row>
    <row r="77" spans="1:9" ht="47.25" customHeight="1" x14ac:dyDescent="0.25">
      <c r="B77" s="28"/>
      <c r="C77" s="19">
        <v>44498</v>
      </c>
      <c r="D77" s="64" t="s">
        <v>216</v>
      </c>
      <c r="E77" s="28" t="s">
        <v>204</v>
      </c>
      <c r="F77" s="31">
        <v>2900</v>
      </c>
      <c r="G77" s="31">
        <v>0</v>
      </c>
      <c r="H77" s="32" t="s">
        <v>217</v>
      </c>
      <c r="I77" s="18"/>
    </row>
    <row r="78" spans="1:9" ht="60" x14ac:dyDescent="0.25">
      <c r="A78" s="27"/>
      <c r="B78" s="28"/>
      <c r="C78" s="19">
        <v>44533</v>
      </c>
      <c r="D78" s="64" t="s">
        <v>218</v>
      </c>
      <c r="E78" s="28" t="s">
        <v>202</v>
      </c>
      <c r="F78" s="31">
        <v>1200</v>
      </c>
      <c r="G78" s="31">
        <v>0</v>
      </c>
      <c r="H78" s="32" t="s">
        <v>219</v>
      </c>
      <c r="I78" s="18"/>
    </row>
    <row r="79" spans="1:9" ht="60" x14ac:dyDescent="0.25">
      <c r="A79" s="27"/>
      <c r="B79" s="28"/>
      <c r="C79" s="19">
        <v>44559</v>
      </c>
      <c r="D79" s="64" t="s">
        <v>220</v>
      </c>
      <c r="E79" s="28" t="s">
        <v>87</v>
      </c>
      <c r="F79" s="31">
        <v>4240</v>
      </c>
      <c r="G79" s="31">
        <v>0</v>
      </c>
      <c r="H79" s="32" t="s">
        <v>221</v>
      </c>
      <c r="I79" s="18"/>
    </row>
    <row r="80" spans="1:9" x14ac:dyDescent="0.25">
      <c r="A80" s="22"/>
      <c r="B80" s="22"/>
      <c r="C80" s="23"/>
      <c r="D80" s="24"/>
      <c r="E80" s="22"/>
      <c r="F80" s="25">
        <f>SUM(F74:F79)</f>
        <v>15000</v>
      </c>
      <c r="G80" s="25"/>
      <c r="H80" s="26"/>
      <c r="I80" s="56">
        <f>F80/$F$171</f>
        <v>0.20617499611360132</v>
      </c>
    </row>
    <row r="81" spans="1:9" x14ac:dyDescent="0.25">
      <c r="A81" s="22"/>
      <c r="B81" s="22"/>
      <c r="C81" s="23"/>
      <c r="D81" s="24"/>
      <c r="E81" s="22"/>
      <c r="F81" s="25"/>
      <c r="G81" s="25"/>
      <c r="H81" s="26"/>
    </row>
    <row r="82" spans="1:9" x14ac:dyDescent="0.25">
      <c r="A82" s="21" t="s">
        <v>44</v>
      </c>
      <c r="B82" s="28" t="s">
        <v>45</v>
      </c>
      <c r="C82" s="33">
        <v>44227</v>
      </c>
      <c r="D82" s="34" t="s">
        <v>46</v>
      </c>
      <c r="E82" s="28" t="s">
        <v>47</v>
      </c>
      <c r="F82" s="20">
        <f>37.09-0.33</f>
        <v>36.760000000000005</v>
      </c>
      <c r="G82" s="20">
        <v>0.33</v>
      </c>
      <c r="H82" s="35" t="s">
        <v>48</v>
      </c>
    </row>
    <row r="83" spans="1:9" x14ac:dyDescent="0.25">
      <c r="A83" s="22"/>
      <c r="B83" s="22"/>
      <c r="C83" s="14">
        <v>44255</v>
      </c>
      <c r="D83" s="34" t="s">
        <v>49</v>
      </c>
      <c r="E83" s="28" t="s">
        <v>47</v>
      </c>
      <c r="F83" s="20">
        <v>9.98</v>
      </c>
      <c r="G83" s="20"/>
      <c r="H83" s="35" t="s">
        <v>50</v>
      </c>
    </row>
    <row r="84" spans="1:9" x14ac:dyDescent="0.25">
      <c r="A84" s="22"/>
      <c r="B84" s="22"/>
      <c r="C84" s="14">
        <v>44316</v>
      </c>
      <c r="D84" t="s">
        <v>97</v>
      </c>
      <c r="E84" s="28" t="s">
        <v>47</v>
      </c>
      <c r="F84" s="13">
        <v>105.52</v>
      </c>
      <c r="H84" s="15" t="s">
        <v>98</v>
      </c>
    </row>
    <row r="85" spans="1:9" x14ac:dyDescent="0.25">
      <c r="A85" s="22"/>
      <c r="B85" s="22"/>
      <c r="C85" s="14">
        <v>44316</v>
      </c>
      <c r="D85" t="s">
        <v>99</v>
      </c>
      <c r="E85" s="28" t="s">
        <v>47</v>
      </c>
      <c r="F85" s="13">
        <f>52.12-0.69</f>
        <v>51.43</v>
      </c>
      <c r="G85" s="13">
        <v>0.69</v>
      </c>
      <c r="H85" s="15" t="s">
        <v>100</v>
      </c>
    </row>
    <row r="86" spans="1:9" x14ac:dyDescent="0.25">
      <c r="A86" s="22"/>
      <c r="B86" s="22"/>
      <c r="C86" s="14">
        <v>44377</v>
      </c>
      <c r="D86" t="s">
        <v>139</v>
      </c>
      <c r="E86" s="28" t="s">
        <v>47</v>
      </c>
      <c r="F86" s="13">
        <v>132.56</v>
      </c>
      <c r="G86" s="13">
        <v>0.5</v>
      </c>
      <c r="H86" s="15" t="s">
        <v>140</v>
      </c>
    </row>
    <row r="87" spans="1:9" x14ac:dyDescent="0.25">
      <c r="A87" s="22"/>
      <c r="B87" s="22"/>
      <c r="C87" s="14">
        <v>44377</v>
      </c>
      <c r="D87" t="s">
        <v>141</v>
      </c>
      <c r="E87" s="28" t="s">
        <v>47</v>
      </c>
      <c r="F87" s="13">
        <v>70.92</v>
      </c>
      <c r="H87" s="15" t="s">
        <v>142</v>
      </c>
    </row>
    <row r="88" spans="1:9" x14ac:dyDescent="0.25">
      <c r="A88" s="22"/>
      <c r="B88" s="22"/>
      <c r="C88" s="14">
        <v>44408</v>
      </c>
      <c r="D88" t="s">
        <v>143</v>
      </c>
      <c r="E88" s="28" t="s">
        <v>47</v>
      </c>
      <c r="F88" s="13">
        <f>126.91-1.47</f>
        <v>125.44</v>
      </c>
      <c r="G88" s="13">
        <v>1.47</v>
      </c>
      <c r="H88" s="15" t="s">
        <v>144</v>
      </c>
    </row>
    <row r="89" spans="1:9" x14ac:dyDescent="0.25">
      <c r="A89" s="22"/>
      <c r="B89" s="22"/>
      <c r="C89" s="14">
        <v>44408</v>
      </c>
      <c r="D89" t="s">
        <v>145</v>
      </c>
      <c r="E89" s="28" t="s">
        <v>47</v>
      </c>
      <c r="F89" s="13">
        <v>79.319999999999993</v>
      </c>
      <c r="H89" s="15" t="s">
        <v>146</v>
      </c>
    </row>
    <row r="90" spans="1:9" x14ac:dyDescent="0.25">
      <c r="A90" s="22"/>
      <c r="B90" s="22"/>
      <c r="C90" s="14">
        <v>44469</v>
      </c>
      <c r="D90" t="s">
        <v>147</v>
      </c>
      <c r="E90" s="28" t="s">
        <v>47</v>
      </c>
      <c r="F90" s="13">
        <v>18.399999999999999</v>
      </c>
      <c r="H90" s="15" t="s">
        <v>148</v>
      </c>
    </row>
    <row r="91" spans="1:9" x14ac:dyDescent="0.25">
      <c r="A91" s="22"/>
      <c r="B91" s="22"/>
      <c r="C91" s="14">
        <v>44530</v>
      </c>
      <c r="D91" t="s">
        <v>222</v>
      </c>
      <c r="E91" s="28" t="s">
        <v>47</v>
      </c>
      <c r="F91" s="13">
        <v>4.7699999999999996</v>
      </c>
      <c r="G91" s="13">
        <v>0.33</v>
      </c>
      <c r="H91" s="15" t="s">
        <v>223</v>
      </c>
    </row>
    <row r="92" spans="1:9" x14ac:dyDescent="0.25">
      <c r="A92" s="22"/>
      <c r="B92" s="22"/>
      <c r="C92" s="14">
        <v>44561</v>
      </c>
      <c r="D92" t="s">
        <v>224</v>
      </c>
      <c r="E92" s="28" t="s">
        <v>47</v>
      </c>
      <c r="F92" s="13">
        <v>107.2</v>
      </c>
      <c r="H92" s="15" t="s">
        <v>225</v>
      </c>
    </row>
    <row r="93" spans="1:9" x14ac:dyDescent="0.25">
      <c r="A93" s="22"/>
      <c r="B93" s="22"/>
      <c r="C93" s="14">
        <v>44561</v>
      </c>
      <c r="D93" t="s">
        <v>226</v>
      </c>
      <c r="E93" s="28" t="s">
        <v>47</v>
      </c>
      <c r="F93" s="17">
        <v>140.49</v>
      </c>
      <c r="G93" s="13">
        <v>1.84</v>
      </c>
      <c r="H93" s="15" t="s">
        <v>227</v>
      </c>
    </row>
    <row r="94" spans="1:9" x14ac:dyDescent="0.25">
      <c r="A94" s="22"/>
      <c r="B94" s="22"/>
      <c r="D94" s="34"/>
      <c r="E94" s="28"/>
      <c r="F94" s="57">
        <f>SUM(F82:F93)</f>
        <v>882.79000000000008</v>
      </c>
      <c r="G94" s="20"/>
      <c r="H94" s="35"/>
      <c r="I94" s="18">
        <f>F94/$F$171</f>
        <v>1.2133948321275076E-2</v>
      </c>
    </row>
    <row r="95" spans="1:9" x14ac:dyDescent="0.25">
      <c r="A95" s="22"/>
      <c r="B95" s="22"/>
      <c r="C95" s="23"/>
      <c r="D95" s="24"/>
      <c r="E95" s="22"/>
      <c r="F95" s="25"/>
      <c r="G95" s="25"/>
      <c r="H95" s="26"/>
    </row>
    <row r="96" spans="1:9" x14ac:dyDescent="0.25">
      <c r="A96" s="37" t="s">
        <v>51</v>
      </c>
      <c r="B96" s="9" t="s">
        <v>52</v>
      </c>
      <c r="C96" s="14">
        <v>44278</v>
      </c>
      <c r="D96" s="34" t="s">
        <v>228</v>
      </c>
      <c r="E96" s="9" t="s">
        <v>54</v>
      </c>
      <c r="F96" s="25">
        <v>367.11</v>
      </c>
      <c r="G96" s="31"/>
      <c r="H96" s="38" t="s">
        <v>55</v>
      </c>
      <c r="I96" s="18">
        <f>F96/$F$171</f>
        <v>5.0459268548842789E-3</v>
      </c>
    </row>
    <row r="97" spans="1:9" x14ac:dyDescent="0.25">
      <c r="A97" s="37"/>
      <c r="D97" s="34"/>
      <c r="E97" s="9"/>
      <c r="F97" s="31"/>
      <c r="G97" s="31"/>
      <c r="H97" s="38"/>
      <c r="I97" s="18"/>
    </row>
    <row r="98" spans="1:9" x14ac:dyDescent="0.25">
      <c r="A98" s="21" t="s">
        <v>101</v>
      </c>
      <c r="B98" s="9" t="s">
        <v>102</v>
      </c>
      <c r="C98" s="14">
        <v>44319</v>
      </c>
      <c r="D98" t="s">
        <v>103</v>
      </c>
      <c r="E98" s="9" t="s">
        <v>104</v>
      </c>
      <c r="F98" s="13">
        <v>43</v>
      </c>
      <c r="G98" s="13">
        <v>3.01</v>
      </c>
      <c r="H98" s="15" t="s">
        <v>105</v>
      </c>
      <c r="I98" s="18"/>
    </row>
    <row r="99" spans="1:9" x14ac:dyDescent="0.25">
      <c r="A99" s="37"/>
      <c r="C99" s="14">
        <v>44558</v>
      </c>
      <c r="D99" t="s">
        <v>229</v>
      </c>
      <c r="E99" s="28" t="s">
        <v>47</v>
      </c>
      <c r="F99" s="13">
        <v>1401.87</v>
      </c>
      <c r="G99" s="13">
        <v>98.13</v>
      </c>
      <c r="H99" s="15" t="s">
        <v>230</v>
      </c>
      <c r="I99" s="18"/>
    </row>
    <row r="100" spans="1:9" ht="27.75" customHeight="1" x14ac:dyDescent="0.25">
      <c r="A100" s="37"/>
      <c r="C100" s="14">
        <v>44557</v>
      </c>
      <c r="D100" s="43" t="s">
        <v>231</v>
      </c>
      <c r="E100" s="28" t="s">
        <v>202</v>
      </c>
      <c r="F100" s="13">
        <v>2636</v>
      </c>
      <c r="G100" s="13">
        <v>184.52</v>
      </c>
      <c r="H100" s="15" t="s">
        <v>232</v>
      </c>
      <c r="I100" s="18"/>
    </row>
    <row r="101" spans="1:9" ht="23.25" customHeight="1" x14ac:dyDescent="0.25">
      <c r="A101" s="37"/>
      <c r="C101" s="14">
        <v>44559</v>
      </c>
      <c r="D101" t="s">
        <v>233</v>
      </c>
      <c r="E101" s="28" t="s">
        <v>234</v>
      </c>
      <c r="F101" s="17">
        <v>5777</v>
      </c>
      <c r="G101" s="13">
        <v>404.39</v>
      </c>
      <c r="H101" s="15" t="s">
        <v>235</v>
      </c>
      <c r="I101" s="18"/>
    </row>
    <row r="102" spans="1:9" x14ac:dyDescent="0.25">
      <c r="A102" s="37"/>
      <c r="D102" s="34"/>
      <c r="E102" s="9"/>
      <c r="F102" s="25">
        <f>SUM(F98:F101)</f>
        <v>9857.869999999999</v>
      </c>
      <c r="G102" s="31"/>
      <c r="H102" s="38"/>
      <c r="I102" s="18">
        <f>F102/$F$171</f>
        <v>0.13549642059589245</v>
      </c>
    </row>
    <row r="103" spans="1:9" x14ac:dyDescent="0.25">
      <c r="A103" s="37"/>
      <c r="D103" s="34"/>
      <c r="E103" s="9"/>
      <c r="F103" s="31"/>
      <c r="G103" s="31"/>
      <c r="H103" s="38"/>
      <c r="I103" s="18"/>
    </row>
    <row r="104" spans="1:9" x14ac:dyDescent="0.25">
      <c r="A104" s="21" t="s">
        <v>149</v>
      </c>
      <c r="B104" s="9" t="s">
        <v>150</v>
      </c>
      <c r="C104" s="14">
        <v>44390</v>
      </c>
      <c r="D104" t="s">
        <v>151</v>
      </c>
      <c r="E104" s="9" t="s">
        <v>104</v>
      </c>
      <c r="F104" s="13">
        <v>136</v>
      </c>
      <c r="G104" s="13">
        <v>9.52</v>
      </c>
      <c r="H104" s="15" t="s">
        <v>152</v>
      </c>
      <c r="I104" s="18"/>
    </row>
    <row r="105" spans="1:9" x14ac:dyDescent="0.25">
      <c r="C105" s="14">
        <v>44558</v>
      </c>
      <c r="D105" t="s">
        <v>236</v>
      </c>
      <c r="E105" s="9" t="s">
        <v>104</v>
      </c>
      <c r="F105" s="13">
        <v>170</v>
      </c>
      <c r="G105" s="13">
        <v>11.9</v>
      </c>
      <c r="H105" s="15" t="s">
        <v>237</v>
      </c>
      <c r="I105" s="18"/>
    </row>
    <row r="106" spans="1:9" x14ac:dyDescent="0.25">
      <c r="C106" s="14">
        <v>44560</v>
      </c>
      <c r="D106" t="s">
        <v>238</v>
      </c>
      <c r="E106" s="9" t="s">
        <v>104</v>
      </c>
      <c r="F106" s="13">
        <v>60</v>
      </c>
      <c r="G106" s="13">
        <v>4.2</v>
      </c>
      <c r="H106" s="15" t="s">
        <v>239</v>
      </c>
      <c r="I106" s="18"/>
    </row>
    <row r="107" spans="1:9" x14ac:dyDescent="0.25">
      <c r="C107" s="14">
        <v>44557</v>
      </c>
      <c r="D107" t="s">
        <v>240</v>
      </c>
      <c r="E107" s="9" t="s">
        <v>241</v>
      </c>
      <c r="F107" s="13">
        <v>4710</v>
      </c>
      <c r="G107" s="13">
        <v>329.7</v>
      </c>
      <c r="H107" s="15" t="s">
        <v>242</v>
      </c>
      <c r="I107" s="18"/>
    </row>
    <row r="108" spans="1:9" x14ac:dyDescent="0.25">
      <c r="C108" s="14">
        <v>44559</v>
      </c>
      <c r="D108" t="s">
        <v>243</v>
      </c>
      <c r="E108" s="9" t="s">
        <v>241</v>
      </c>
      <c r="F108" s="17">
        <v>1822</v>
      </c>
      <c r="G108" s="13">
        <v>127.54</v>
      </c>
      <c r="H108" s="15" t="s">
        <v>244</v>
      </c>
      <c r="I108" s="18"/>
    </row>
    <row r="109" spans="1:9" x14ac:dyDescent="0.25">
      <c r="F109" s="55">
        <f>SUM(F104:F108)</f>
        <v>6898</v>
      </c>
      <c r="I109" s="18">
        <f>F109/$F$171</f>
        <v>9.4813008212774802E-2</v>
      </c>
    </row>
    <row r="110" spans="1:9" x14ac:dyDescent="0.25">
      <c r="B110" s="45"/>
      <c r="I110" s="18"/>
    </row>
    <row r="111" spans="1:9" x14ac:dyDescent="0.25">
      <c r="A111" s="21" t="s">
        <v>153</v>
      </c>
      <c r="B111" s="9" t="s">
        <v>154</v>
      </c>
      <c r="C111" s="14">
        <v>44399</v>
      </c>
      <c r="D111" t="s">
        <v>155</v>
      </c>
      <c r="E111" s="28" t="s">
        <v>156</v>
      </c>
      <c r="F111" s="55">
        <f>344.48+53.42</f>
        <v>397.90000000000003</v>
      </c>
      <c r="G111" s="13">
        <v>24.11</v>
      </c>
      <c r="H111" s="15" t="s">
        <v>157</v>
      </c>
      <c r="I111" s="18">
        <f>F111/$F$171</f>
        <v>5.4691353969067982E-3</v>
      </c>
    </row>
    <row r="112" spans="1:9" x14ac:dyDescent="0.25">
      <c r="B112" s="45"/>
      <c r="I112" s="18"/>
    </row>
    <row r="113" spans="1:9" x14ac:dyDescent="0.25">
      <c r="A113" s="21" t="s">
        <v>158</v>
      </c>
      <c r="B113" s="9" t="s">
        <v>159</v>
      </c>
      <c r="C113" s="14">
        <v>44404</v>
      </c>
      <c r="D113" t="s">
        <v>160</v>
      </c>
      <c r="E113" s="28" t="s">
        <v>156</v>
      </c>
      <c r="F113" s="55">
        <v>764.64</v>
      </c>
      <c r="I113" s="18">
        <f>F113/$F$171</f>
        <v>1.0509976601886942E-2</v>
      </c>
    </row>
    <row r="114" spans="1:9" x14ac:dyDescent="0.25">
      <c r="B114" s="45"/>
      <c r="I114" s="18"/>
    </row>
    <row r="115" spans="1:9" x14ac:dyDescent="0.25">
      <c r="A115" s="21" t="s">
        <v>161</v>
      </c>
      <c r="B115" s="9" t="s">
        <v>162</v>
      </c>
      <c r="C115" s="14">
        <v>44409</v>
      </c>
      <c r="D115" t="s">
        <v>163</v>
      </c>
      <c r="E115" s="28" t="s">
        <v>156</v>
      </c>
      <c r="F115" s="55">
        <v>1975</v>
      </c>
      <c r="G115" s="13">
        <v>138.25</v>
      </c>
      <c r="H115" s="15" t="s">
        <v>90</v>
      </c>
      <c r="I115" s="18">
        <f>F115/$F$171</f>
        <v>2.7146374488290843E-2</v>
      </c>
    </row>
    <row r="116" spans="1:9" x14ac:dyDescent="0.25">
      <c r="B116" s="45"/>
      <c r="I116" s="18"/>
    </row>
    <row r="117" spans="1:9" x14ac:dyDescent="0.25">
      <c r="A117" s="21" t="s">
        <v>164</v>
      </c>
      <c r="B117" s="9" t="s">
        <v>165</v>
      </c>
      <c r="C117" s="14">
        <v>44408</v>
      </c>
      <c r="D117" t="s">
        <v>166</v>
      </c>
      <c r="F117" s="55">
        <v>2500</v>
      </c>
      <c r="G117" s="13">
        <v>175</v>
      </c>
      <c r="H117" s="15" t="s">
        <v>167</v>
      </c>
      <c r="I117" s="18">
        <f>F117/$F$171</f>
        <v>3.4362499352266887E-2</v>
      </c>
    </row>
    <row r="118" spans="1:9" x14ac:dyDescent="0.25">
      <c r="B118" s="45"/>
      <c r="I118" s="18"/>
    </row>
    <row r="119" spans="1:9" x14ac:dyDescent="0.25">
      <c r="A119" s="21" t="s">
        <v>168</v>
      </c>
      <c r="B119" s="9" t="s">
        <v>169</v>
      </c>
      <c r="C119" s="14">
        <v>44412</v>
      </c>
      <c r="D119" t="s">
        <v>170</v>
      </c>
      <c r="E119" s="9" t="s">
        <v>104</v>
      </c>
      <c r="F119" s="13">
        <v>325</v>
      </c>
      <c r="G119" s="13">
        <v>22.75</v>
      </c>
      <c r="H119" s="15" t="s">
        <v>171</v>
      </c>
      <c r="I119" s="18"/>
    </row>
    <row r="120" spans="1:9" x14ac:dyDescent="0.25">
      <c r="C120" s="14">
        <v>44560</v>
      </c>
      <c r="D120" t="s">
        <v>245</v>
      </c>
      <c r="E120" s="9" t="s">
        <v>54</v>
      </c>
      <c r="F120" s="17">
        <v>395</v>
      </c>
      <c r="G120" s="13">
        <v>27.65</v>
      </c>
      <c r="H120" s="15" t="s">
        <v>246</v>
      </c>
      <c r="I120" s="18"/>
    </row>
    <row r="121" spans="1:9" x14ac:dyDescent="0.25">
      <c r="F121" s="55">
        <f>SUM(F119:F120)</f>
        <v>720</v>
      </c>
      <c r="I121" s="18">
        <f>F121/$F$171</f>
        <v>9.8963998134528643E-3</v>
      </c>
    </row>
    <row r="122" spans="1:9" x14ac:dyDescent="0.25">
      <c r="B122" s="45"/>
      <c r="I122" s="18"/>
    </row>
    <row r="123" spans="1:9" x14ac:dyDescent="0.25">
      <c r="A123" s="21" t="s">
        <v>172</v>
      </c>
      <c r="B123" s="9" t="s">
        <v>173</v>
      </c>
      <c r="C123" s="14">
        <v>44454</v>
      </c>
      <c r="D123" t="s">
        <v>174</v>
      </c>
      <c r="F123" s="13">
        <v>2937.5</v>
      </c>
      <c r="H123" s="15" t="s">
        <v>175</v>
      </c>
      <c r="I123" s="18"/>
    </row>
    <row r="124" spans="1:9" x14ac:dyDescent="0.25">
      <c r="A124" s="37"/>
      <c r="C124" s="14">
        <v>44470</v>
      </c>
      <c r="D124" t="s">
        <v>247</v>
      </c>
      <c r="E124" s="9" t="s">
        <v>202</v>
      </c>
      <c r="F124" s="13">
        <v>585</v>
      </c>
      <c r="G124" s="13">
        <v>0</v>
      </c>
      <c r="H124" s="15" t="s">
        <v>248</v>
      </c>
      <c r="I124" s="18"/>
    </row>
    <row r="125" spans="1:9" x14ac:dyDescent="0.25">
      <c r="A125" s="37"/>
      <c r="C125" s="14">
        <v>44484</v>
      </c>
      <c r="D125" t="s">
        <v>249</v>
      </c>
      <c r="E125" s="9" t="s">
        <v>204</v>
      </c>
      <c r="F125" s="13">
        <v>1468.75</v>
      </c>
      <c r="G125" s="13">
        <v>0</v>
      </c>
      <c r="H125" s="15" t="s">
        <v>250</v>
      </c>
      <c r="I125" s="18"/>
    </row>
    <row r="126" spans="1:9" x14ac:dyDescent="0.25">
      <c r="A126" s="37"/>
      <c r="C126" s="14">
        <v>44558</v>
      </c>
      <c r="D126" t="s">
        <v>251</v>
      </c>
      <c r="E126" s="9" t="s">
        <v>204</v>
      </c>
      <c r="F126" s="17">
        <v>1468.75</v>
      </c>
      <c r="G126" s="13">
        <v>0</v>
      </c>
      <c r="H126" s="15" t="s">
        <v>252</v>
      </c>
      <c r="I126" s="18"/>
    </row>
    <row r="127" spans="1:9" x14ac:dyDescent="0.25">
      <c r="A127" s="37"/>
      <c r="D127" s="34"/>
      <c r="E127" s="9"/>
      <c r="F127" s="25">
        <f>SUM(F123:F126)</f>
        <v>6460</v>
      </c>
      <c r="G127" s="31"/>
      <c r="H127" s="38"/>
      <c r="I127" s="18">
        <f>F127/$F$171</f>
        <v>8.8792698326257635E-2</v>
      </c>
    </row>
    <row r="128" spans="1:9" x14ac:dyDescent="0.25">
      <c r="A128" s="37"/>
      <c r="D128" s="34"/>
      <c r="E128" s="9"/>
      <c r="F128" s="31"/>
      <c r="G128" s="31"/>
      <c r="H128" s="38"/>
      <c r="I128" s="18"/>
    </row>
    <row r="129" spans="1:9" x14ac:dyDescent="0.25">
      <c r="A129" s="21" t="s">
        <v>253</v>
      </c>
      <c r="B129" s="45" t="s">
        <v>254</v>
      </c>
      <c r="C129" s="14">
        <v>44479</v>
      </c>
      <c r="D129" s="43" t="s">
        <v>255</v>
      </c>
      <c r="E129" s="9" t="s">
        <v>104</v>
      </c>
      <c r="F129" s="13">
        <v>39.950000000000003</v>
      </c>
    </row>
    <row r="130" spans="1:9" x14ac:dyDescent="0.25">
      <c r="B130" s="45"/>
      <c r="C130" s="14">
        <v>44550</v>
      </c>
      <c r="D130" s="43" t="s">
        <v>255</v>
      </c>
      <c r="E130" s="9" t="s">
        <v>104</v>
      </c>
      <c r="F130" s="17">
        <v>25.82</v>
      </c>
    </row>
    <row r="131" spans="1:9" x14ac:dyDescent="0.25">
      <c r="B131" s="45"/>
      <c r="D131" s="43"/>
      <c r="E131" s="9"/>
      <c r="F131" s="55">
        <f>SUM(F129:F130)</f>
        <v>65.77000000000001</v>
      </c>
      <c r="I131" s="18">
        <f>F131/$F$171</f>
        <v>9.0400863295943745E-4</v>
      </c>
    </row>
    <row r="132" spans="1:9" x14ac:dyDescent="0.25">
      <c r="A132" s="37"/>
      <c r="D132" s="34"/>
      <c r="E132" s="9"/>
      <c r="F132" s="31"/>
      <c r="G132" s="31"/>
      <c r="H132" s="38"/>
      <c r="I132" s="18"/>
    </row>
    <row r="133" spans="1:9" x14ac:dyDescent="0.25">
      <c r="A133" s="21" t="s">
        <v>256</v>
      </c>
      <c r="B133" s="45" t="s">
        <v>257</v>
      </c>
      <c r="C133" s="14">
        <v>44496</v>
      </c>
      <c r="D133" t="s">
        <v>258</v>
      </c>
      <c r="E133" s="9" t="s">
        <v>259</v>
      </c>
      <c r="F133" s="55">
        <v>97.25</v>
      </c>
      <c r="G133" s="13">
        <v>6.81</v>
      </c>
      <c r="H133" s="15" t="s">
        <v>260</v>
      </c>
      <c r="I133" s="18">
        <f>F133/$F$171</f>
        <v>1.336701224803182E-3</v>
      </c>
    </row>
    <row r="134" spans="1:9" x14ac:dyDescent="0.25">
      <c r="B134" s="45"/>
      <c r="I134" s="18"/>
    </row>
    <row r="135" spans="1:9" x14ac:dyDescent="0.25">
      <c r="A135" s="21" t="s">
        <v>261</v>
      </c>
      <c r="B135" s="45" t="s">
        <v>262</v>
      </c>
      <c r="C135" s="14">
        <v>44512</v>
      </c>
      <c r="D135" s="43" t="s">
        <v>263</v>
      </c>
      <c r="E135" s="9" t="s">
        <v>47</v>
      </c>
      <c r="F135" s="13">
        <v>85.05</v>
      </c>
      <c r="G135" s="13">
        <v>5.95</v>
      </c>
      <c r="H135" s="15" t="s">
        <v>264</v>
      </c>
      <c r="I135" s="18"/>
    </row>
    <row r="136" spans="1:9" x14ac:dyDescent="0.25">
      <c r="B136" s="45"/>
      <c r="C136" s="14">
        <v>44512</v>
      </c>
      <c r="D136" s="43" t="s">
        <v>263</v>
      </c>
      <c r="E136" s="9" t="s">
        <v>47</v>
      </c>
      <c r="F136" s="17">
        <v>85.05</v>
      </c>
      <c r="G136" s="13">
        <v>5.95</v>
      </c>
      <c r="H136" s="15" t="s">
        <v>265</v>
      </c>
      <c r="I136" s="18"/>
    </row>
    <row r="137" spans="1:9" x14ac:dyDescent="0.25">
      <c r="B137" s="45"/>
      <c r="D137" s="43"/>
      <c r="E137" s="9"/>
      <c r="F137" s="55">
        <f>SUM(F135:F136)</f>
        <v>170.1</v>
      </c>
      <c r="I137" s="18">
        <f>F137/$F$171</f>
        <v>2.3380244559282389E-3</v>
      </c>
    </row>
    <row r="138" spans="1:9" x14ac:dyDescent="0.25">
      <c r="B138" s="45"/>
      <c r="I138" s="18"/>
    </row>
    <row r="139" spans="1:9" x14ac:dyDescent="0.25">
      <c r="A139" s="21" t="s">
        <v>266</v>
      </c>
      <c r="B139" s="45" t="s">
        <v>267</v>
      </c>
      <c r="C139" s="14">
        <v>44524</v>
      </c>
      <c r="D139" t="s">
        <v>268</v>
      </c>
      <c r="E139" s="9" t="s">
        <v>269</v>
      </c>
      <c r="F139" s="55">
        <v>322.5</v>
      </c>
      <c r="G139" s="13">
        <v>22.58</v>
      </c>
      <c r="H139" s="15" t="s">
        <v>270</v>
      </c>
      <c r="I139" s="18">
        <f>F139/$F$171</f>
        <v>4.432762416442429E-3</v>
      </c>
    </row>
    <row r="140" spans="1:9" x14ac:dyDescent="0.25">
      <c r="B140" s="45"/>
      <c r="E140" s="9"/>
      <c r="I140" s="18"/>
    </row>
    <row r="141" spans="1:9" ht="30" x14ac:dyDescent="0.25">
      <c r="A141" s="37" t="s">
        <v>271</v>
      </c>
      <c r="B141" s="22" t="s">
        <v>272</v>
      </c>
      <c r="C141" s="19">
        <v>44529</v>
      </c>
      <c r="D141" s="43" t="s">
        <v>273</v>
      </c>
      <c r="E141" s="28" t="s">
        <v>47</v>
      </c>
      <c r="F141" s="52">
        <v>22.8</v>
      </c>
      <c r="H141" s="38" t="s">
        <v>274</v>
      </c>
      <c r="I141" s="18"/>
    </row>
    <row r="142" spans="1:9" ht="30" x14ac:dyDescent="0.25">
      <c r="B142" s="45"/>
      <c r="C142" s="19">
        <v>44546</v>
      </c>
      <c r="D142" s="43" t="s">
        <v>275</v>
      </c>
      <c r="E142" s="28" t="s">
        <v>47</v>
      </c>
      <c r="F142" s="65">
        <v>1026</v>
      </c>
      <c r="G142" s="52"/>
      <c r="H142" s="38" t="s">
        <v>276</v>
      </c>
      <c r="I142" s="18"/>
    </row>
    <row r="143" spans="1:9" x14ac:dyDescent="0.25">
      <c r="B143" s="45"/>
      <c r="F143" s="55">
        <f>SUM(F141:F142)</f>
        <v>1048.8</v>
      </c>
      <c r="I143" s="18">
        <f>F143/$F$171</f>
        <v>1.4415755728263004E-2</v>
      </c>
    </row>
    <row r="144" spans="1:9" x14ac:dyDescent="0.25">
      <c r="B144" s="45"/>
      <c r="I144" s="18"/>
    </row>
    <row r="145" spans="1:9" x14ac:dyDescent="0.25">
      <c r="A145" s="21" t="s">
        <v>277</v>
      </c>
      <c r="B145" s="45" t="s">
        <v>278</v>
      </c>
      <c r="C145" s="14">
        <v>44530</v>
      </c>
      <c r="D145" t="s">
        <v>279</v>
      </c>
      <c r="E145" s="9" t="s">
        <v>104</v>
      </c>
      <c r="F145" s="55">
        <v>258.31</v>
      </c>
      <c r="G145" s="13">
        <v>0.82</v>
      </c>
      <c r="H145" s="15" t="s">
        <v>280</v>
      </c>
      <c r="I145" s="18">
        <f>F145/$F$171</f>
        <v>3.5504708830736242E-3</v>
      </c>
    </row>
    <row r="146" spans="1:9" x14ac:dyDescent="0.25">
      <c r="B146" s="45"/>
      <c r="F146" s="55"/>
      <c r="I146" s="18"/>
    </row>
    <row r="147" spans="1:9" x14ac:dyDescent="0.25">
      <c r="A147" s="21" t="s">
        <v>281</v>
      </c>
      <c r="B147" s="45" t="s">
        <v>282</v>
      </c>
      <c r="C147" s="14">
        <v>44532</v>
      </c>
      <c r="D147" t="s">
        <v>283</v>
      </c>
      <c r="E147" s="9" t="s">
        <v>47</v>
      </c>
      <c r="F147" s="55">
        <v>162.80000000000001</v>
      </c>
      <c r="G147" s="13">
        <v>11.4</v>
      </c>
      <c r="H147" s="15" t="s">
        <v>284</v>
      </c>
      <c r="I147" s="18">
        <f>F147/$F$171</f>
        <v>2.2376859578196202E-3</v>
      </c>
    </row>
    <row r="148" spans="1:9" x14ac:dyDescent="0.25">
      <c r="B148" s="45"/>
      <c r="E148" s="9"/>
      <c r="F148" s="55"/>
      <c r="I148" s="18"/>
    </row>
    <row r="149" spans="1:9" x14ac:dyDescent="0.25">
      <c r="A149" s="21" t="s">
        <v>285</v>
      </c>
      <c r="B149" s="45" t="s">
        <v>286</v>
      </c>
      <c r="C149" s="14">
        <v>44531</v>
      </c>
      <c r="D149" t="s">
        <v>287</v>
      </c>
      <c r="E149" s="9" t="s">
        <v>269</v>
      </c>
      <c r="F149" s="55">
        <v>950</v>
      </c>
      <c r="H149" s="15" t="s">
        <v>288</v>
      </c>
      <c r="I149" s="18">
        <f>F149/$F$171</f>
        <v>1.3057749753861418E-2</v>
      </c>
    </row>
    <row r="150" spans="1:9" x14ac:dyDescent="0.25">
      <c r="B150" s="45"/>
      <c r="E150" s="9"/>
      <c r="F150" s="55"/>
    </row>
    <row r="151" spans="1:9" x14ac:dyDescent="0.25">
      <c r="A151" s="21" t="s">
        <v>289</v>
      </c>
      <c r="B151" s="45" t="s">
        <v>290</v>
      </c>
      <c r="C151" s="14">
        <v>44546</v>
      </c>
      <c r="D151" t="s">
        <v>291</v>
      </c>
      <c r="E151" s="9" t="s">
        <v>47</v>
      </c>
      <c r="F151" s="55">
        <v>125.17</v>
      </c>
      <c r="G151" s="13">
        <v>8.76</v>
      </c>
      <c r="H151" s="15" t="s">
        <v>292</v>
      </c>
      <c r="I151" s="18">
        <f>F151/$F$171</f>
        <v>1.7204616175692986E-3</v>
      </c>
    </row>
    <row r="152" spans="1:9" x14ac:dyDescent="0.25">
      <c r="B152" s="45"/>
      <c r="F152" s="55"/>
    </row>
    <row r="153" spans="1:9" x14ac:dyDescent="0.25">
      <c r="A153" s="21" t="s">
        <v>293</v>
      </c>
      <c r="B153" s="45" t="s">
        <v>294</v>
      </c>
      <c r="C153" s="14">
        <v>44547</v>
      </c>
      <c r="D153" t="s">
        <v>295</v>
      </c>
      <c r="E153" s="9" t="s">
        <v>104</v>
      </c>
      <c r="F153" s="55">
        <v>29</v>
      </c>
      <c r="G153" s="13">
        <v>2.0299999999999998</v>
      </c>
      <c r="H153" s="15" t="s">
        <v>296</v>
      </c>
      <c r="I153" s="18">
        <f>F153/$F$171</f>
        <v>3.9860499248629594E-4</v>
      </c>
    </row>
    <row r="154" spans="1:9" x14ac:dyDescent="0.25">
      <c r="B154" s="45"/>
      <c r="F154" s="55"/>
    </row>
    <row r="155" spans="1:9" x14ac:dyDescent="0.25">
      <c r="A155" s="21" t="s">
        <v>297</v>
      </c>
      <c r="B155" s="45" t="s">
        <v>298</v>
      </c>
      <c r="C155" s="14">
        <v>44553</v>
      </c>
      <c r="D155" t="s">
        <v>299</v>
      </c>
      <c r="E155" s="9" t="s">
        <v>104</v>
      </c>
      <c r="F155" s="55">
        <v>323</v>
      </c>
      <c r="H155" s="15" t="s">
        <v>300</v>
      </c>
      <c r="I155" s="18">
        <f>F155/$F$171</f>
        <v>4.4396349163128819E-3</v>
      </c>
    </row>
    <row r="156" spans="1:9" x14ac:dyDescent="0.25">
      <c r="B156" s="45"/>
      <c r="F156" s="55"/>
    </row>
    <row r="157" spans="1:9" x14ac:dyDescent="0.25">
      <c r="A157" s="21" t="s">
        <v>301</v>
      </c>
      <c r="B157" s="45" t="s">
        <v>302</v>
      </c>
      <c r="C157" s="14">
        <v>44550</v>
      </c>
      <c r="D157" t="s">
        <v>303</v>
      </c>
      <c r="E157" s="9" t="s">
        <v>47</v>
      </c>
      <c r="F157" s="55">
        <v>739</v>
      </c>
      <c r="G157" s="13">
        <v>51.73</v>
      </c>
      <c r="H157" s="15" t="s">
        <v>304</v>
      </c>
      <c r="I157" s="18">
        <f>F157/$F$171</f>
        <v>1.0157554808530093E-2</v>
      </c>
    </row>
    <row r="158" spans="1:9" x14ac:dyDescent="0.25">
      <c r="B158" s="45"/>
      <c r="F158" s="55"/>
    </row>
    <row r="159" spans="1:9" x14ac:dyDescent="0.25">
      <c r="A159" s="21" t="s">
        <v>305</v>
      </c>
      <c r="B159" s="45" t="s">
        <v>306</v>
      </c>
      <c r="C159" s="14">
        <v>44561</v>
      </c>
      <c r="D159" t="s">
        <v>307</v>
      </c>
      <c r="E159" s="9" t="s">
        <v>202</v>
      </c>
      <c r="F159" s="55">
        <v>48</v>
      </c>
      <c r="G159" s="13">
        <v>3.36</v>
      </c>
      <c r="H159" s="15" t="s">
        <v>308</v>
      </c>
      <c r="I159" s="18">
        <f>F159/$F$171</f>
        <v>6.5975998756352423E-4</v>
      </c>
    </row>
    <row r="160" spans="1:9" x14ac:dyDescent="0.25">
      <c r="B160" s="45"/>
    </row>
    <row r="161" spans="1:9" x14ac:dyDescent="0.25">
      <c r="A161" s="21" t="s">
        <v>309</v>
      </c>
      <c r="B161" s="45" t="s">
        <v>310</v>
      </c>
      <c r="C161" s="14">
        <v>44557</v>
      </c>
      <c r="D161" t="s">
        <v>311</v>
      </c>
      <c r="E161" s="9" t="s">
        <v>104</v>
      </c>
      <c r="F161" s="13">
        <v>990.6</v>
      </c>
      <c r="H161" s="15" t="s">
        <v>312</v>
      </c>
    </row>
    <row r="162" spans="1:9" x14ac:dyDescent="0.25">
      <c r="B162" s="45"/>
      <c r="C162" s="14">
        <v>44560</v>
      </c>
      <c r="D162" t="s">
        <v>311</v>
      </c>
      <c r="E162" s="9" t="s">
        <v>104</v>
      </c>
      <c r="F162" s="17">
        <v>89.2</v>
      </c>
      <c r="H162" s="15" t="s">
        <v>313</v>
      </c>
    </row>
    <row r="163" spans="1:9" x14ac:dyDescent="0.25">
      <c r="B163" s="45"/>
      <c r="F163" s="55">
        <f>SUM(F161:F162)</f>
        <v>1079.8</v>
      </c>
      <c r="I163" s="18">
        <f>F163/$F$171</f>
        <v>1.4841850720231115E-2</v>
      </c>
    </row>
    <row r="164" spans="1:9" x14ac:dyDescent="0.25">
      <c r="B164" s="45"/>
    </row>
    <row r="165" spans="1:9" x14ac:dyDescent="0.25">
      <c r="A165" s="21" t="s">
        <v>314</v>
      </c>
      <c r="B165" s="45" t="s">
        <v>315</v>
      </c>
      <c r="C165" s="14">
        <v>44529</v>
      </c>
      <c r="D165" t="s">
        <v>316</v>
      </c>
      <c r="E165" s="9" t="s">
        <v>47</v>
      </c>
      <c r="F165" s="55">
        <v>800</v>
      </c>
      <c r="H165" s="15" t="s">
        <v>317</v>
      </c>
      <c r="I165" s="18">
        <f>F165/$F$171</f>
        <v>1.0995999792725404E-2</v>
      </c>
    </row>
    <row r="166" spans="1:9" x14ac:dyDescent="0.25">
      <c r="B166" s="45"/>
      <c r="F166" s="55"/>
    </row>
    <row r="167" spans="1:9" x14ac:dyDescent="0.25">
      <c r="A167" s="21" t="s">
        <v>318</v>
      </c>
      <c r="B167" s="45" t="s">
        <v>319</v>
      </c>
      <c r="C167" s="14">
        <v>44526</v>
      </c>
      <c r="D167" t="s">
        <v>320</v>
      </c>
      <c r="E167" s="9" t="s">
        <v>104</v>
      </c>
      <c r="F167" s="55">
        <v>332</v>
      </c>
      <c r="G167" s="13">
        <v>23.24</v>
      </c>
      <c r="H167" s="15" t="s">
        <v>321</v>
      </c>
      <c r="I167" s="18">
        <f>F167/$F$171</f>
        <v>4.5633399139810432E-3</v>
      </c>
    </row>
    <row r="168" spans="1:9" x14ac:dyDescent="0.25">
      <c r="B168" s="45"/>
      <c r="F168" s="55"/>
    </row>
    <row r="169" spans="1:9" x14ac:dyDescent="0.25">
      <c r="A169" s="21" t="s">
        <v>322</v>
      </c>
      <c r="B169" s="45" t="s">
        <v>323</v>
      </c>
      <c r="C169" s="14">
        <v>44559</v>
      </c>
      <c r="D169" t="s">
        <v>324</v>
      </c>
      <c r="E169" s="9" t="s">
        <v>104</v>
      </c>
      <c r="F169" s="55">
        <v>1965.9</v>
      </c>
      <c r="H169" s="15" t="s">
        <v>325</v>
      </c>
      <c r="I169" s="18">
        <f>F169/$F$171</f>
        <v>2.7021294990648592E-2</v>
      </c>
    </row>
    <row r="170" spans="1:9" ht="15.75" thickBot="1" x14ac:dyDescent="0.3">
      <c r="A170" s="22"/>
      <c r="B170" s="22"/>
      <c r="C170" s="23"/>
      <c r="D170" s="22"/>
      <c r="E170" s="22"/>
      <c r="F170" s="40"/>
      <c r="G170" s="40"/>
      <c r="H170" s="26"/>
    </row>
    <row r="171" spans="1:9" ht="15.75" thickBot="1" x14ac:dyDescent="0.3">
      <c r="A171" s="58" t="s">
        <v>326</v>
      </c>
      <c r="B171" s="58"/>
      <c r="C171" s="58"/>
      <c r="D171" s="58"/>
      <c r="E171" s="58"/>
      <c r="F171" s="59">
        <f>F40+F55+F63+F73+F80+F94+F96+F102+F109+F111+F113+F115+F117+F121+F127+F131+F133+F137+F139+F143+F145+F147+F149+F151+F153+F155+F157+F159+F163+F165+F167+F169</f>
        <v>72753.73</v>
      </c>
      <c r="G171" s="40"/>
      <c r="H171" s="26"/>
    </row>
    <row r="172" spans="1:9" x14ac:dyDescent="0.25">
      <c r="A172" s="22"/>
      <c r="B172" s="22"/>
      <c r="C172" s="23"/>
      <c r="D172" s="22"/>
      <c r="E172" s="22"/>
      <c r="F172" s="40"/>
      <c r="G172" s="40"/>
      <c r="H172" s="26"/>
    </row>
    <row r="173" spans="1:9" x14ac:dyDescent="0.25">
      <c r="A173" s="22"/>
      <c r="B173" s="22"/>
      <c r="C173" s="23"/>
      <c r="D173" s="22"/>
      <c r="E173" s="22"/>
      <c r="F173" s="40"/>
      <c r="G173" s="40"/>
      <c r="H173" s="26"/>
    </row>
    <row r="180" spans="3:3" x14ac:dyDescent="0.25">
      <c r="C180" s="66"/>
    </row>
    <row r="181" spans="3:3" x14ac:dyDescent="0.25">
      <c r="C181" s="66"/>
    </row>
    <row r="182" spans="3:3" x14ac:dyDescent="0.25">
      <c r="C182" s="66"/>
    </row>
    <row r="183" spans="3:3" x14ac:dyDescent="0.25">
      <c r="C183" s="66"/>
    </row>
    <row r="184" spans="3:3" x14ac:dyDescent="0.25">
      <c r="C184" s="66"/>
    </row>
    <row r="185" spans="3:3" x14ac:dyDescent="0.25">
      <c r="C185" s="66"/>
    </row>
  </sheetData>
  <mergeCells count="3">
    <mergeCell ref="A1:I1"/>
    <mergeCell ref="A2:I2"/>
    <mergeCell ref="A171:E171"/>
  </mergeCells>
  <pageMargins left="0.7" right="0.7" top="0.75" bottom="0.75" header="0.51180555555555496" footer="0.51180555555555496"/>
  <pageSetup paperSize="9" scale="61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1T</vt:lpstr>
      <vt:lpstr>2T</vt:lpstr>
      <vt:lpstr>3T</vt:lpstr>
      <vt:lpstr>4T</vt:lpstr>
      <vt:lpstr>ANUAL</vt:lpstr>
      <vt:lpstr>'1T'!Área_de_impresión</vt:lpstr>
      <vt:lpstr>'2T'!Área_de_impresión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2022-02-09T09:33:08Z</cp:lastPrinted>
  <dcterms:created xsi:type="dcterms:W3CDTF">2022-02-09T09:12:05Z</dcterms:created>
  <dcterms:modified xsi:type="dcterms:W3CDTF">2022-02-09T09:33:35Z</dcterms:modified>
</cp:coreProperties>
</file>